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dravotní gramotnost" sheetId="1" r:id="rId4"/>
    <sheet state="visible" name="Graf 1 - unpivoted" sheetId="2" r:id="rId5"/>
    <sheet state="visible" name="vývoj ZG" sheetId="3" r:id="rId6"/>
    <sheet state="visible" name="Graf 2 - unpivoted" sheetId="4" r:id="rId7"/>
    <sheet state="visible" name="otázky" sheetId="5" r:id="rId8"/>
    <sheet state="visible" name="Graf 3 - unpivoted" sheetId="6" r:id="rId9"/>
  </sheets>
  <definedNames/>
  <calcPr/>
  <extLst>
    <ext uri="GoogleSheetsCustomDataVersion2">
      <go:sheetsCustomData xmlns:go="http://customooxmlschemas.google.com/" r:id="rId10" roundtripDataChecksum="Mim6HvHNCuVCZ2TKPSfMJJvUt5XfIdj5B0a/3y0G1do="/>
    </ext>
  </extLst>
</workbook>
</file>

<file path=xl/sharedStrings.xml><?xml version="1.0" encoding="utf-8"?>
<sst xmlns="http://schemas.openxmlformats.org/spreadsheetml/2006/main" count="816" uniqueCount="246">
  <si>
    <t>Porovnání zdravotní gramotnosti ve vybraných evropských zemích mezi roky 2019-2021</t>
  </si>
  <si>
    <t>Země</t>
  </si>
  <si>
    <t>Nedostatečná</t>
  </si>
  <si>
    <t>Problematická</t>
  </si>
  <si>
    <t>Dostačující</t>
  </si>
  <si>
    <t>Excelentní</t>
  </si>
  <si>
    <t>Rakousko</t>
  </si>
  <si>
    <t>4 %</t>
  </si>
  <si>
    <t>28 %</t>
  </si>
  <si>
    <t>45 %</t>
  </si>
  <si>
    <t>23 %</t>
  </si>
  <si>
    <t>Belgie</t>
  </si>
  <si>
    <t>27 %</t>
  </si>
  <si>
    <t>35 %</t>
  </si>
  <si>
    <t>26 %</t>
  </si>
  <si>
    <t>12 %</t>
  </si>
  <si>
    <t>Bulharsko</t>
  </si>
  <si>
    <t>16 %</t>
  </si>
  <si>
    <t>41 %</t>
  </si>
  <si>
    <t>34 %</t>
  </si>
  <si>
    <t>9 %</t>
  </si>
  <si>
    <t>Švýcarsko</t>
  </si>
  <si>
    <t>11 %</t>
  </si>
  <si>
    <t>38 %</t>
  </si>
  <si>
    <t>39 %</t>
  </si>
  <si>
    <t>Česká republika</t>
  </si>
  <si>
    <t>13 %</t>
  </si>
  <si>
    <t>43 %</t>
  </si>
  <si>
    <t>10 %</t>
  </si>
  <si>
    <t>Německo</t>
  </si>
  <si>
    <t>24 %</t>
  </si>
  <si>
    <t>48 %</t>
  </si>
  <si>
    <t>5 %</t>
  </si>
  <si>
    <t>Dánsko</t>
  </si>
  <si>
    <t>36 %</t>
  </si>
  <si>
    <t>37 %</t>
  </si>
  <si>
    <t>Francie</t>
  </si>
  <si>
    <t>14 %</t>
  </si>
  <si>
    <t>30 %</t>
  </si>
  <si>
    <t>40 %</t>
  </si>
  <si>
    <t>Maďarsko</t>
  </si>
  <si>
    <t>50 %</t>
  </si>
  <si>
    <t>Irsko</t>
  </si>
  <si>
    <t>6 %</t>
  </si>
  <si>
    <t>29 %</t>
  </si>
  <si>
    <t>Izrael</t>
  </si>
  <si>
    <t>18 %</t>
  </si>
  <si>
    <t>33 %</t>
  </si>
  <si>
    <t>15 %</t>
  </si>
  <si>
    <t>Itálie</t>
  </si>
  <si>
    <t>Norsko</t>
  </si>
  <si>
    <t>8 %</t>
  </si>
  <si>
    <t>20 %</t>
  </si>
  <si>
    <t>Portugalsko</t>
  </si>
  <si>
    <t>22 %</t>
  </si>
  <si>
    <t>65 %</t>
  </si>
  <si>
    <t>Rusko</t>
  </si>
  <si>
    <t>53 %</t>
  </si>
  <si>
    <t>Slovinsko</t>
  </si>
  <si>
    <t>7 %</t>
  </si>
  <si>
    <t>Slovensko</t>
  </si>
  <si>
    <t>31 %</t>
  </si>
  <si>
    <t>Průměr (všechny země)</t>
  </si>
  <si>
    <t>Úroveň ZD</t>
  </si>
  <si>
    <t>Data (tooltip)</t>
  </si>
  <si>
    <t>Data</t>
  </si>
  <si>
    <t>Vývoj zdravotní gramotnosti v Česku mezi roky 2015 a 2020</t>
  </si>
  <si>
    <t>Zdravotní gramotnost</t>
  </si>
  <si>
    <t>Rok</t>
  </si>
  <si>
    <t>Hodnota</t>
  </si>
  <si>
    <t>Hodnota (text)</t>
  </si>
  <si>
    <t>19 %</t>
  </si>
  <si>
    <t>Procento respondentů, kteří odpověděli, že vybrané otazky hodnotící zdravotní gramotnost jsou obtížné či velmi obtížné</t>
  </si>
  <si>
    <t>Vybrané otázky</t>
  </si>
  <si>
    <t>Průměr</t>
  </si>
  <si>
    <t>Posoudit výhody a nevýhody různých možností léčby</t>
  </si>
  <si>
    <t>Rozhodnout, jak se chránit před nemocemi na základě informací z médií</t>
  </si>
  <si>
    <t>Najít informace, jak řešit psychické problémy</t>
  </si>
  <si>
    <t>Rozhodnout se ke zlepšení zdraví a pohody</t>
  </si>
  <si>
    <t>Pochopit, co dělat v urgentních případech</t>
  </si>
  <si>
    <t>Posoudit, jak může bydlení ovlivnit zdraví a pohodu</t>
  </si>
  <si>
    <t>Posoudit, zda jsou informace o nezdravých návycích spolehlivé, např. kouření, nízká fyzická aktivita či nadměrné pití alkoholu</t>
  </si>
  <si>
    <t>Porozumět informacím o doporučených zdravotních prohlídkách nebo vyšetřeních</t>
  </si>
  <si>
    <t>Porozumět radám týkajících se zdraví od rodiny nebo přátel</t>
  </si>
  <si>
    <t>Zjistit, kde získat odbornou pomoc v případě nemoci</t>
  </si>
  <si>
    <t>Najít informace o zdravém životním stylu, jako je fyzická aktivita, zdravé jídlo nebo výživa</t>
  </si>
  <si>
    <t>Jednat na základě rad od svého lékaře nebo lékárníka</t>
  </si>
  <si>
    <t>Otázky</t>
  </si>
  <si>
    <t>36,9 %</t>
  </si>
  <si>
    <t>49,9 %</t>
  </si>
  <si>
    <t>46,7 %</t>
  </si>
  <si>
    <t>46,3 %</t>
  </si>
  <si>
    <t>46,9 %</t>
  </si>
  <si>
    <t>71,2 %</t>
  </si>
  <si>
    <t>45,5 %</t>
  </si>
  <si>
    <t>39,9 %</t>
  </si>
  <si>
    <t>32 %</t>
  </si>
  <si>
    <t>35,6 %</t>
  </si>
  <si>
    <t>45,1 %</t>
  </si>
  <si>
    <t>46,5 %</t>
  </si>
  <si>
    <t>43,2 %</t>
  </si>
  <si>
    <t>33,5 %</t>
  </si>
  <si>
    <t>38,3 %</t>
  </si>
  <si>
    <t>25,6 %</t>
  </si>
  <si>
    <t>58,4 %</t>
  </si>
  <si>
    <t>25,9 %</t>
  </si>
  <si>
    <t>51,9 %</t>
  </si>
  <si>
    <t>51 %</t>
  </si>
  <si>
    <t>44,9 %</t>
  </si>
  <si>
    <t>31,8 %</t>
  </si>
  <si>
    <t>61,3 %</t>
  </si>
  <si>
    <t>39,7 %</t>
  </si>
  <si>
    <t>40,5 %</t>
  </si>
  <si>
    <t>49,3 %</t>
  </si>
  <si>
    <t>43,5 %</t>
  </si>
  <si>
    <t>47 %</t>
  </si>
  <si>
    <t>43,3 %</t>
  </si>
  <si>
    <t>26,8 %</t>
  </si>
  <si>
    <t>27,6 %</t>
  </si>
  <si>
    <t>34,2 %</t>
  </si>
  <si>
    <t>30,5 %</t>
  </si>
  <si>
    <t>48,6 %</t>
  </si>
  <si>
    <t>50,2 %</t>
  </si>
  <si>
    <t>40,8 %</t>
  </si>
  <si>
    <t>31,4 %</t>
  </si>
  <si>
    <t>56,1 %</t>
  </si>
  <si>
    <t>42,1 %</t>
  </si>
  <si>
    <t>37,9 %</t>
  </si>
  <si>
    <t>32,5 %</t>
  </si>
  <si>
    <t>36,4 %</t>
  </si>
  <si>
    <t>35,5 %</t>
  </si>
  <si>
    <t>37,8 %</t>
  </si>
  <si>
    <t>29,9 %</t>
  </si>
  <si>
    <t>27,2 %</t>
  </si>
  <si>
    <t>19,1 %</t>
  </si>
  <si>
    <t>44,1 %</t>
  </si>
  <si>
    <t>36,1 %</t>
  </si>
  <si>
    <t>11,9 %</t>
  </si>
  <si>
    <t>37,1 %</t>
  </si>
  <si>
    <t>39,3 %</t>
  </si>
  <si>
    <t>30,7 %</t>
  </si>
  <si>
    <t>27,3 %</t>
  </si>
  <si>
    <t>26,4 %</t>
  </si>
  <si>
    <t>14,5 %</t>
  </si>
  <si>
    <t>34,8 %</t>
  </si>
  <si>
    <t>22,1 %</t>
  </si>
  <si>
    <t>13,4 %</t>
  </si>
  <si>
    <t>26,6 %</t>
  </si>
  <si>
    <t>16,9 %</t>
  </si>
  <si>
    <t>11,5 %</t>
  </si>
  <si>
    <t>17,9 %</t>
  </si>
  <si>
    <t>20,6 %</t>
  </si>
  <si>
    <t>37,2 %</t>
  </si>
  <si>
    <t>14,2 %</t>
  </si>
  <si>
    <t>21,4 %</t>
  </si>
  <si>
    <t>18,8 %</t>
  </si>
  <si>
    <t>24,7 %</t>
  </si>
  <si>
    <t>30,8 %</t>
  </si>
  <si>
    <t>34,4 %</t>
  </si>
  <si>
    <t>20,9 %</t>
  </si>
  <si>
    <t>11,3 %</t>
  </si>
  <si>
    <t>26,7 %</t>
  </si>
  <si>
    <t>27,9 %</t>
  </si>
  <si>
    <t>22,7 %</t>
  </si>
  <si>
    <t>9,5 %</t>
  </si>
  <si>
    <t>21,5 %</t>
  </si>
  <si>
    <t>22,9 %</t>
  </si>
  <si>
    <t>23,9 %</t>
  </si>
  <si>
    <t>49,5 %</t>
  </si>
  <si>
    <t>25,4 %</t>
  </si>
  <si>
    <t>18,3 %</t>
  </si>
  <si>
    <t>31,6 %</t>
  </si>
  <si>
    <t>16,2 %</t>
  </si>
  <si>
    <t>8,7 %</t>
  </si>
  <si>
    <t>17,2 %</t>
  </si>
  <si>
    <t>9,6 %</t>
  </si>
  <si>
    <t>26,5 %</t>
  </si>
  <si>
    <t>22,2 %</t>
  </si>
  <si>
    <t>11,8 %</t>
  </si>
  <si>
    <t>28,9 %</t>
  </si>
  <si>
    <t>16,5 %</t>
  </si>
  <si>
    <t>35,8 %</t>
  </si>
  <si>
    <t>11,6 %</t>
  </si>
  <si>
    <t>11,1 %</t>
  </si>
  <si>
    <t>15,9 %</t>
  </si>
  <si>
    <t>23,2 %</t>
  </si>
  <si>
    <t>16,6 %</t>
  </si>
  <si>
    <t>10,5 %</t>
  </si>
  <si>
    <t>18,1 %</t>
  </si>
  <si>
    <t>10,2 %</t>
  </si>
  <si>
    <t>17,8 %</t>
  </si>
  <si>
    <t>32,7 %</t>
  </si>
  <si>
    <t>20,5 %</t>
  </si>
  <si>
    <t>21 %</t>
  </si>
  <si>
    <t>15,6 %</t>
  </si>
  <si>
    <t>16,4 %</t>
  </si>
  <si>
    <t>9,7 %</t>
  </si>
  <si>
    <t>19,2 %</t>
  </si>
  <si>
    <t>24,8 %</t>
  </si>
  <si>
    <t>30,6 %</t>
  </si>
  <si>
    <t>17,1 %</t>
  </si>
  <si>
    <t>9,3 %</t>
  </si>
  <si>
    <t>23,7 %</t>
  </si>
  <si>
    <t>14,8 %</t>
  </si>
  <si>
    <t>26,9 %</t>
  </si>
  <si>
    <t>17 %</t>
  </si>
  <si>
    <t>18,2 %</t>
  </si>
  <si>
    <t>18,6 %</t>
  </si>
  <si>
    <t>18,5 %</t>
  </si>
  <si>
    <t>16,1 %</t>
  </si>
  <si>
    <t>19,7 %</t>
  </si>
  <si>
    <t>24,1 %</t>
  </si>
  <si>
    <t>18,7 %</t>
  </si>
  <si>
    <t>6,6 %</t>
  </si>
  <si>
    <t>12,8 %</t>
  </si>
  <si>
    <t>9,2 %</t>
  </si>
  <si>
    <t>7,3 %</t>
  </si>
  <si>
    <t>23,6 %</t>
  </si>
  <si>
    <t>25,3 %</t>
  </si>
  <si>
    <t>7,4 %</t>
  </si>
  <si>
    <t>20,7 %</t>
  </si>
  <si>
    <t>15,4 %</t>
  </si>
  <si>
    <t>23,8 %</t>
  </si>
  <si>
    <t>20,4 %</t>
  </si>
  <si>
    <t>13,8 %</t>
  </si>
  <si>
    <t>12,7 %</t>
  </si>
  <si>
    <t>6,1 %</t>
  </si>
  <si>
    <t>8,3 %</t>
  </si>
  <si>
    <t>7,2 %</t>
  </si>
  <si>
    <t>9,8 %</t>
  </si>
  <si>
    <t>7,8 %</t>
  </si>
  <si>
    <t>7,1 %</t>
  </si>
  <si>
    <t>13,1 %</t>
  </si>
  <si>
    <t>9,9 %</t>
  </si>
  <si>
    <t>13,7 %</t>
  </si>
  <si>
    <t>9,1 %</t>
  </si>
  <si>
    <t>5,9 %</t>
  </si>
  <si>
    <t>5,4 %</t>
  </si>
  <si>
    <t>3,6 %</t>
  </si>
  <si>
    <t>6,5 %</t>
  </si>
  <si>
    <t>7,9 %</t>
  </si>
  <si>
    <t>11,7 %</t>
  </si>
  <si>
    <t>5,6 %</t>
  </si>
  <si>
    <t>3,4 %</t>
  </si>
  <si>
    <t>4,8 %</t>
  </si>
  <si>
    <t>8,1 %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</si>
</sst>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color theme="1"/>
      <name val="Arial"/>
    </font>
    <font>
      <color theme="1"/>
      <name val="Calibri"/>
    </font>
    <font>
      <sz val="9.0"/>
      <color rgb="FF000000"/>
      <name val="Roboto"/>
    </font>
    <font>
      <b/>
      <color rgb="FF000000"/>
      <name val="Calibri"/>
    </font>
    <font>
      <color rgb="FF000000"/>
      <name val="Calibri"/>
    </font>
    <font>
      <b/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2" fontId="3" numFmtId="0" xfId="0" applyFill="1" applyFont="1"/>
    <xf borderId="0" fillId="0" fontId="4" numFmtId="0" xfId="0" applyAlignment="1" applyFont="1">
      <alignment horizontal="center"/>
    </xf>
    <xf borderId="0" fillId="0" fontId="5" numFmtId="0" xfId="0" applyFont="1"/>
    <xf borderId="0" fillId="0" fontId="2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8" numFmtId="0" xfId="0" applyAlignment="1" applyFont="1">
      <alignment readingOrder="0"/>
    </xf>
    <xf borderId="0" fillId="0" fontId="6" numFmtId="0" xfId="0" applyFont="1"/>
    <xf borderId="0" fillId="0" fontId="9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right" readingOrder="0" vertical="bottom"/>
    </xf>
    <xf borderId="0" fillId="0" fontId="8" numFmtId="0" xfId="0" applyFont="1"/>
    <xf borderId="0" fillId="3" fontId="5" numFmtId="0" xfId="0" applyFill="1" applyFont="1"/>
    <xf borderId="0" fillId="3" fontId="4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Font="1"/>
    <xf borderId="0" fillId="3" fontId="4" numFmtId="0" xfId="0" applyFont="1"/>
    <xf borderId="0" fillId="0" fontId="5" numFmtId="0" xfId="0" applyAlignment="1" applyFont="1">
      <alignment readingOrder="0"/>
    </xf>
    <xf borderId="0" fillId="3" fontId="2" numFmtId="0" xfId="0" applyFont="1"/>
    <xf borderId="0" fillId="0" fontId="1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21.57"/>
    <col customWidth="1" min="3" max="3" width="13.43"/>
    <col customWidth="1" min="4" max="4" width="11.57"/>
    <col customWidth="1" min="5" max="5" width="11.14"/>
    <col customWidth="1" min="6" max="6" width="9.43"/>
    <col customWidth="1" min="7" max="25" width="8.71"/>
  </cols>
  <sheetData>
    <row r="1" ht="14.25" customHeight="1">
      <c r="A1" s="1" t="s">
        <v>0</v>
      </c>
      <c r="B1" s="2"/>
      <c r="C1" s="2"/>
    </row>
    <row r="2" ht="14.25" customHeight="1">
      <c r="A2" s="2"/>
      <c r="B2" s="2"/>
      <c r="C2" s="3"/>
    </row>
    <row r="3" ht="14.2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14.25" customHeight="1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</row>
    <row r="5" ht="14.25" customHeight="1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</row>
    <row r="6" ht="14.25" customHeight="1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</row>
    <row r="7" ht="14.25" customHeight="1">
      <c r="A7" s="5" t="s">
        <v>21</v>
      </c>
      <c r="B7" s="5" t="s">
        <v>22</v>
      </c>
      <c r="C7" s="5" t="s">
        <v>23</v>
      </c>
      <c r="D7" s="5" t="s">
        <v>24</v>
      </c>
      <c r="E7" s="5" t="s">
        <v>15</v>
      </c>
    </row>
    <row r="8" ht="14.25" customHeight="1">
      <c r="A8" s="5" t="s">
        <v>25</v>
      </c>
      <c r="B8" s="5" t="s">
        <v>26</v>
      </c>
      <c r="C8" s="5" t="s">
        <v>19</v>
      </c>
      <c r="D8" s="5" t="s">
        <v>27</v>
      </c>
      <c r="E8" s="5" t="s">
        <v>28</v>
      </c>
    </row>
    <row r="9" ht="14.25" customHeight="1">
      <c r="A9" s="5" t="s">
        <v>29</v>
      </c>
      <c r="B9" s="5" t="s">
        <v>30</v>
      </c>
      <c r="C9" s="5" t="s">
        <v>31</v>
      </c>
      <c r="D9" s="5" t="s">
        <v>10</v>
      </c>
      <c r="E9" s="5" t="s">
        <v>32</v>
      </c>
    </row>
    <row r="10" ht="14.25" customHeight="1">
      <c r="A10" s="5" t="s">
        <v>33</v>
      </c>
      <c r="B10" s="5" t="s">
        <v>22</v>
      </c>
      <c r="C10" s="5" t="s">
        <v>34</v>
      </c>
      <c r="D10" s="5" t="s">
        <v>35</v>
      </c>
      <c r="E10" s="5" t="s">
        <v>17</v>
      </c>
    </row>
    <row r="11" ht="14.25" customHeight="1">
      <c r="A11" s="5" t="s">
        <v>36</v>
      </c>
      <c r="B11" s="5" t="s">
        <v>37</v>
      </c>
      <c r="C11" s="5" t="s">
        <v>38</v>
      </c>
      <c r="D11" s="5" t="s">
        <v>39</v>
      </c>
      <c r="E11" s="5" t="s">
        <v>17</v>
      </c>
    </row>
    <row r="12" ht="14.25" customHeight="1">
      <c r="A12" s="5" t="s">
        <v>40</v>
      </c>
      <c r="B12" s="5" t="s">
        <v>22</v>
      </c>
      <c r="C12" s="5" t="s">
        <v>38</v>
      </c>
      <c r="D12" s="5" t="s">
        <v>41</v>
      </c>
      <c r="E12" s="5" t="s">
        <v>20</v>
      </c>
    </row>
    <row r="13" ht="14.25" customHeight="1">
      <c r="A13" s="5" t="s">
        <v>42</v>
      </c>
      <c r="B13" s="5" t="s">
        <v>43</v>
      </c>
      <c r="C13" s="5" t="s">
        <v>35</v>
      </c>
      <c r="D13" s="5" t="s">
        <v>8</v>
      </c>
      <c r="E13" s="5" t="s">
        <v>44</v>
      </c>
    </row>
    <row r="14" ht="14.25" customHeight="1">
      <c r="A14" s="5" t="s">
        <v>45</v>
      </c>
      <c r="B14" s="5" t="s">
        <v>46</v>
      </c>
      <c r="C14" s="5" t="s">
        <v>19</v>
      </c>
      <c r="D14" s="5" t="s">
        <v>47</v>
      </c>
      <c r="E14" s="5" t="s">
        <v>48</v>
      </c>
    </row>
    <row r="15" ht="14.25" customHeight="1">
      <c r="A15" s="5" t="s">
        <v>49</v>
      </c>
      <c r="B15" s="5" t="s">
        <v>10</v>
      </c>
      <c r="C15" s="5" t="s">
        <v>13</v>
      </c>
      <c r="D15" s="5" t="s">
        <v>19</v>
      </c>
      <c r="E15" s="5" t="s">
        <v>20</v>
      </c>
    </row>
    <row r="16" ht="14.25" customHeight="1">
      <c r="A16" s="5" t="s">
        <v>50</v>
      </c>
      <c r="B16" s="5" t="s">
        <v>51</v>
      </c>
      <c r="C16" s="5" t="s">
        <v>23</v>
      </c>
      <c r="D16" s="5" t="s">
        <v>13</v>
      </c>
      <c r="E16" s="5" t="s">
        <v>52</v>
      </c>
    </row>
    <row r="17" ht="14.25" customHeight="1">
      <c r="A17" s="5" t="s">
        <v>53</v>
      </c>
      <c r="B17" s="5" t="s">
        <v>51</v>
      </c>
      <c r="C17" s="5" t="s">
        <v>54</v>
      </c>
      <c r="D17" s="5" t="s">
        <v>55</v>
      </c>
      <c r="E17" s="5" t="s">
        <v>32</v>
      </c>
    </row>
    <row r="18" ht="14.25" customHeight="1">
      <c r="A18" s="5" t="s">
        <v>56</v>
      </c>
      <c r="B18" s="5" t="s">
        <v>26</v>
      </c>
      <c r="C18" s="5" t="s">
        <v>14</v>
      </c>
      <c r="D18" s="5" t="s">
        <v>57</v>
      </c>
      <c r="E18" s="5" t="s">
        <v>51</v>
      </c>
    </row>
    <row r="19" ht="14.25" customHeight="1">
      <c r="A19" s="5" t="s">
        <v>58</v>
      </c>
      <c r="B19" s="5" t="s">
        <v>59</v>
      </c>
      <c r="C19" s="5" t="s">
        <v>46</v>
      </c>
      <c r="D19" s="5" t="s">
        <v>57</v>
      </c>
      <c r="E19" s="5" t="s">
        <v>10</v>
      </c>
    </row>
    <row r="20" ht="14.25" customHeight="1">
      <c r="A20" s="5" t="s">
        <v>60</v>
      </c>
      <c r="B20" s="5" t="s">
        <v>10</v>
      </c>
      <c r="C20" s="5" t="s">
        <v>34</v>
      </c>
      <c r="D20" s="5" t="s">
        <v>61</v>
      </c>
      <c r="E20" s="5" t="s">
        <v>28</v>
      </c>
    </row>
    <row r="21" ht="14.25" customHeight="1">
      <c r="A21" s="5" t="s">
        <v>62</v>
      </c>
      <c r="B21" s="5" t="s">
        <v>26</v>
      </c>
      <c r="C21" s="5" t="s">
        <v>47</v>
      </c>
      <c r="D21" s="5" t="s">
        <v>39</v>
      </c>
      <c r="E21" s="5" t="s">
        <v>48</v>
      </c>
    </row>
    <row r="22" ht="14.25" customHeight="1">
      <c r="A22" s="2"/>
      <c r="B22" s="2"/>
      <c r="C22" s="2"/>
      <c r="D22" s="3"/>
    </row>
    <row r="23" ht="14.25" customHeight="1">
      <c r="D23" s="3"/>
    </row>
    <row r="24" ht="14.25" customHeight="1">
      <c r="D24" s="3"/>
    </row>
    <row r="25" ht="14.25" customHeight="1">
      <c r="D25" s="3"/>
    </row>
    <row r="26" ht="14.25" customHeight="1">
      <c r="D26" s="3"/>
    </row>
    <row r="27" ht="14.25" customHeight="1">
      <c r="D27" s="3"/>
    </row>
    <row r="28" ht="14.25" customHeight="1">
      <c r="D28" s="3"/>
    </row>
    <row r="29" ht="14.25" customHeight="1">
      <c r="D29" s="3"/>
    </row>
    <row r="30" ht="14.25" customHeight="1">
      <c r="D30" s="3"/>
    </row>
    <row r="31" ht="14.25" customHeight="1">
      <c r="D31" s="3"/>
    </row>
    <row r="32" ht="14.25" customHeight="1">
      <c r="D32" s="3"/>
    </row>
    <row r="33" ht="14.25" customHeight="1">
      <c r="D33" s="3"/>
    </row>
    <row r="34" ht="14.25" customHeight="1">
      <c r="D34" s="3"/>
    </row>
    <row r="35" ht="14.25" customHeight="1">
      <c r="D35" s="3"/>
    </row>
    <row r="36" ht="14.25" customHeight="1">
      <c r="D36" s="3"/>
    </row>
    <row r="37" ht="14.25" customHeight="1">
      <c r="D37" s="3"/>
    </row>
    <row r="38" ht="14.25" customHeight="1">
      <c r="D38" s="3"/>
    </row>
    <row r="39" ht="14.25" customHeight="1">
      <c r="D39" s="3"/>
    </row>
    <row r="40" ht="14.25" customHeight="1">
      <c r="D40" s="3"/>
    </row>
    <row r="41" ht="14.25" customHeight="1">
      <c r="D41" s="3"/>
    </row>
    <row r="42" ht="14.25" customHeight="1">
      <c r="D42" s="3"/>
    </row>
    <row r="43" ht="14.25" customHeight="1">
      <c r="D43" s="3"/>
    </row>
    <row r="44" ht="14.25" customHeight="1">
      <c r="D44" s="3"/>
    </row>
    <row r="45" ht="14.25" customHeight="1">
      <c r="D45" s="3"/>
    </row>
    <row r="46" ht="14.25" customHeight="1">
      <c r="D46" s="3"/>
    </row>
    <row r="47" ht="14.25" customHeight="1">
      <c r="D47" s="3"/>
    </row>
    <row r="48" ht="14.25" customHeight="1">
      <c r="D48" s="3"/>
    </row>
    <row r="49" ht="14.25" customHeight="1">
      <c r="D49" s="3"/>
    </row>
    <row r="50" ht="14.25" customHeight="1">
      <c r="D50" s="3"/>
    </row>
    <row r="51" ht="14.25" customHeight="1">
      <c r="D51" s="3"/>
    </row>
    <row r="52" ht="14.25" customHeight="1">
      <c r="D52" s="3"/>
    </row>
    <row r="53" ht="14.25" customHeight="1">
      <c r="D53" s="3"/>
    </row>
    <row r="54" ht="14.25" customHeight="1">
      <c r="D54" s="3"/>
    </row>
    <row r="55" ht="14.25" customHeight="1">
      <c r="D55" s="3"/>
    </row>
    <row r="56" ht="14.25" customHeight="1">
      <c r="D56" s="3"/>
    </row>
    <row r="57" ht="14.25" customHeight="1">
      <c r="D57" s="3"/>
    </row>
    <row r="58" ht="14.25" customHeight="1">
      <c r="D58" s="3"/>
    </row>
    <row r="59" ht="14.25" customHeight="1">
      <c r="D59" s="3"/>
    </row>
    <row r="60" ht="14.25" customHeight="1">
      <c r="D60" s="3"/>
    </row>
    <row r="61" ht="14.25" customHeight="1">
      <c r="D61" s="3"/>
    </row>
    <row r="62" ht="14.25" customHeight="1">
      <c r="D62" s="3"/>
    </row>
    <row r="63" ht="14.25" customHeight="1">
      <c r="D63" s="3"/>
    </row>
    <row r="64" ht="14.25" customHeight="1">
      <c r="D64" s="3"/>
    </row>
    <row r="65" ht="14.25" customHeight="1">
      <c r="D65" s="3"/>
    </row>
    <row r="66" ht="14.25" customHeight="1">
      <c r="D66" s="3"/>
    </row>
    <row r="67" ht="14.25" customHeight="1">
      <c r="D67" s="3"/>
    </row>
    <row r="68" ht="14.25" customHeight="1">
      <c r="D68" s="3"/>
    </row>
    <row r="69" ht="14.25" customHeight="1">
      <c r="D69" s="3"/>
    </row>
    <row r="70" ht="14.25" customHeight="1">
      <c r="D70" s="3"/>
    </row>
    <row r="71" ht="14.25" customHeight="1">
      <c r="D71" s="3"/>
    </row>
    <row r="72" ht="14.25" customHeight="1">
      <c r="D72" s="3"/>
    </row>
    <row r="73" ht="14.25" customHeight="1">
      <c r="D73" s="3"/>
    </row>
    <row r="74" ht="14.25" customHeight="1">
      <c r="D74" s="3"/>
    </row>
    <row r="75" ht="14.25" customHeight="1">
      <c r="D75" s="3"/>
    </row>
    <row r="76" ht="14.25" customHeight="1">
      <c r="D76" s="3"/>
    </row>
    <row r="77" ht="14.25" customHeight="1">
      <c r="D77" s="3"/>
    </row>
    <row r="78" ht="14.25" customHeight="1">
      <c r="D78" s="3"/>
    </row>
    <row r="79" ht="14.25" customHeight="1">
      <c r="D79" s="3"/>
    </row>
    <row r="80" ht="14.25" customHeight="1">
      <c r="D80" s="3"/>
    </row>
    <row r="81" ht="14.25" customHeight="1">
      <c r="D81" s="3"/>
    </row>
    <row r="82" ht="14.25" customHeight="1">
      <c r="D82" s="3"/>
    </row>
    <row r="83" ht="14.25" customHeight="1">
      <c r="D83" s="3"/>
    </row>
    <row r="84" ht="14.25" customHeight="1">
      <c r="D84" s="3"/>
    </row>
    <row r="85" ht="14.25" customHeight="1">
      <c r="D85" s="3"/>
    </row>
    <row r="86" ht="14.25" customHeight="1">
      <c r="D86" s="3"/>
    </row>
    <row r="87" ht="14.25" customHeight="1">
      <c r="D87" s="3"/>
    </row>
    <row r="88" ht="14.25" customHeight="1">
      <c r="D88" s="3"/>
    </row>
    <row r="89" ht="14.25" customHeight="1">
      <c r="D89" s="3"/>
    </row>
    <row r="90" ht="14.25" customHeight="1">
      <c r="D90" s="3"/>
    </row>
    <row r="91" ht="14.25" customHeight="1">
      <c r="D91" s="3"/>
    </row>
    <row r="92" ht="14.25" customHeight="1">
      <c r="D92" s="3"/>
    </row>
    <row r="93" ht="14.25" customHeight="1">
      <c r="D93" s="3"/>
    </row>
    <row r="94" ht="14.25" customHeight="1">
      <c r="D94" s="3"/>
    </row>
    <row r="95" ht="14.25" customHeight="1">
      <c r="D95" s="3"/>
    </row>
    <row r="96" ht="14.25" customHeight="1">
      <c r="A96" s="2"/>
      <c r="B96" s="2"/>
      <c r="C96" s="2"/>
      <c r="D96" s="3"/>
    </row>
    <row r="97" ht="14.25" customHeight="1">
      <c r="A97" s="2"/>
      <c r="B97" s="2"/>
      <c r="C97" s="2"/>
      <c r="D97" s="3"/>
    </row>
    <row r="98" ht="14.25" customHeight="1">
      <c r="A98" s="2"/>
      <c r="B98" s="2"/>
      <c r="C98" s="2"/>
      <c r="D98" s="3"/>
    </row>
    <row r="99" ht="14.25" customHeight="1">
      <c r="A99" s="2"/>
      <c r="B99" s="2"/>
      <c r="C99" s="2"/>
      <c r="D99" s="3"/>
    </row>
    <row r="100" ht="14.25" customHeight="1">
      <c r="A100" s="2"/>
      <c r="B100" s="2"/>
      <c r="C100" s="2"/>
      <c r="D100" s="3"/>
    </row>
    <row r="101" ht="14.25" customHeight="1">
      <c r="A101" s="2"/>
      <c r="B101" s="2"/>
      <c r="C101" s="2"/>
      <c r="D101" s="3"/>
    </row>
    <row r="102" ht="14.25" customHeight="1">
      <c r="A102" s="2"/>
      <c r="B102" s="2"/>
      <c r="C102" s="2"/>
      <c r="D102" s="3"/>
    </row>
    <row r="103" ht="14.25" customHeight="1">
      <c r="A103" s="2"/>
      <c r="B103" s="2"/>
      <c r="C103" s="2"/>
      <c r="D103" s="3"/>
    </row>
    <row r="104" ht="14.25" customHeight="1">
      <c r="A104" s="2"/>
      <c r="B104" s="2"/>
      <c r="C104" s="2"/>
      <c r="D104" s="3"/>
    </row>
    <row r="105" ht="14.25" customHeight="1">
      <c r="A105" s="2"/>
      <c r="B105" s="2"/>
      <c r="C105" s="2"/>
      <c r="D105" s="3"/>
    </row>
    <row r="106" ht="14.25" customHeight="1">
      <c r="A106" s="2"/>
      <c r="B106" s="2"/>
      <c r="C106" s="2"/>
      <c r="D106" s="3"/>
    </row>
    <row r="107" ht="14.25" customHeight="1">
      <c r="A107" s="2"/>
      <c r="B107" s="2"/>
      <c r="C107" s="2"/>
      <c r="D107" s="3"/>
    </row>
    <row r="108" ht="14.25" customHeight="1">
      <c r="A108" s="2"/>
      <c r="B108" s="2"/>
      <c r="C108" s="2"/>
      <c r="D108" s="3"/>
    </row>
    <row r="109" ht="14.25" customHeight="1">
      <c r="A109" s="2"/>
      <c r="B109" s="2"/>
      <c r="C109" s="2"/>
      <c r="D109" s="3"/>
    </row>
    <row r="110" ht="14.25" customHeight="1">
      <c r="A110" s="2"/>
      <c r="B110" s="2"/>
      <c r="C110" s="2"/>
      <c r="D110" s="3"/>
    </row>
    <row r="111" ht="14.25" customHeight="1">
      <c r="A111" s="2"/>
      <c r="B111" s="2"/>
      <c r="C111" s="2"/>
      <c r="D111" s="3"/>
    </row>
    <row r="112" ht="14.25" customHeight="1">
      <c r="A112" s="2"/>
      <c r="B112" s="2"/>
      <c r="C112" s="2"/>
      <c r="D112" s="3"/>
    </row>
    <row r="113" ht="14.25" customHeight="1">
      <c r="A113" s="2"/>
      <c r="B113" s="2"/>
      <c r="C113" s="2"/>
      <c r="D113" s="3"/>
    </row>
    <row r="114" ht="14.25" customHeight="1">
      <c r="A114" s="2"/>
      <c r="B114" s="2"/>
      <c r="C114" s="2"/>
      <c r="D114" s="3"/>
    </row>
    <row r="115" ht="14.25" customHeight="1">
      <c r="A115" s="2"/>
      <c r="B115" s="2"/>
      <c r="C115" s="2"/>
      <c r="D115" s="3"/>
    </row>
    <row r="116" ht="14.25" customHeight="1">
      <c r="A116" s="2"/>
      <c r="B116" s="2"/>
      <c r="C116" s="2"/>
      <c r="D116" s="3"/>
    </row>
    <row r="117" ht="14.25" customHeight="1">
      <c r="A117" s="2"/>
      <c r="B117" s="2"/>
      <c r="C117" s="2"/>
      <c r="D117" s="3"/>
    </row>
    <row r="118" ht="14.25" customHeight="1">
      <c r="A118" s="2"/>
      <c r="B118" s="2"/>
      <c r="C118" s="2"/>
      <c r="D118" s="3"/>
    </row>
    <row r="119" ht="14.25" customHeight="1">
      <c r="A119" s="2"/>
      <c r="B119" s="2"/>
      <c r="C119" s="2"/>
      <c r="D119" s="3"/>
    </row>
    <row r="120" ht="14.25" customHeight="1">
      <c r="A120" s="2"/>
      <c r="B120" s="2"/>
      <c r="C120" s="2"/>
      <c r="D120" s="3"/>
    </row>
    <row r="121" ht="14.25" customHeight="1">
      <c r="A121" s="2"/>
      <c r="B121" s="2"/>
      <c r="C121" s="2"/>
      <c r="D121" s="3"/>
    </row>
    <row r="122" ht="14.25" customHeight="1">
      <c r="A122" s="2"/>
      <c r="B122" s="2"/>
      <c r="C122" s="2"/>
      <c r="D122" s="3"/>
    </row>
    <row r="123" ht="14.25" customHeight="1">
      <c r="A123" s="2"/>
      <c r="B123" s="2"/>
      <c r="C123" s="2"/>
      <c r="D123" s="3"/>
    </row>
    <row r="124" ht="14.25" customHeight="1">
      <c r="A124" s="2"/>
      <c r="B124" s="2"/>
      <c r="C124" s="2"/>
      <c r="D124" s="3"/>
    </row>
    <row r="125" ht="14.25" customHeight="1">
      <c r="A125" s="2"/>
      <c r="B125" s="2"/>
      <c r="C125" s="2"/>
      <c r="D125" s="3"/>
    </row>
    <row r="126" ht="14.25" customHeight="1">
      <c r="A126" s="2"/>
      <c r="B126" s="2"/>
      <c r="C126" s="2"/>
      <c r="D126" s="3"/>
    </row>
    <row r="127" ht="14.25" customHeight="1">
      <c r="A127" s="2"/>
      <c r="B127" s="2"/>
      <c r="C127" s="2"/>
      <c r="D127" s="3"/>
    </row>
    <row r="128" ht="14.25" customHeight="1">
      <c r="A128" s="2"/>
      <c r="B128" s="2"/>
      <c r="C128" s="2"/>
      <c r="D128" s="3"/>
    </row>
    <row r="129" ht="14.25" customHeight="1">
      <c r="A129" s="2"/>
      <c r="B129" s="2"/>
      <c r="C129" s="2"/>
      <c r="D129" s="3"/>
    </row>
    <row r="130" ht="14.25" customHeight="1">
      <c r="A130" s="2"/>
      <c r="B130" s="2"/>
      <c r="C130" s="2"/>
      <c r="D130" s="3"/>
    </row>
    <row r="131" ht="14.25" customHeight="1">
      <c r="A131" s="2"/>
      <c r="B131" s="2"/>
      <c r="C131" s="2"/>
      <c r="D131" s="3"/>
    </row>
    <row r="132" ht="14.25" customHeight="1">
      <c r="A132" s="2"/>
      <c r="B132" s="2"/>
      <c r="C132" s="2"/>
      <c r="D132" s="3"/>
    </row>
    <row r="133" ht="14.25" customHeight="1">
      <c r="A133" s="2"/>
      <c r="B133" s="2"/>
      <c r="C133" s="2"/>
      <c r="D133" s="3"/>
    </row>
    <row r="134" ht="14.25" customHeight="1">
      <c r="A134" s="2"/>
      <c r="B134" s="2"/>
      <c r="C134" s="2"/>
      <c r="D134" s="3"/>
    </row>
    <row r="135" ht="14.25" customHeight="1">
      <c r="A135" s="2"/>
      <c r="B135" s="2"/>
      <c r="C135" s="2"/>
      <c r="D135" s="3"/>
    </row>
    <row r="136" ht="14.25" customHeight="1">
      <c r="A136" s="2"/>
      <c r="B136" s="2"/>
      <c r="C136" s="2"/>
      <c r="D136" s="3"/>
    </row>
    <row r="137" ht="14.25" customHeight="1">
      <c r="A137" s="2"/>
      <c r="B137" s="2"/>
      <c r="C137" s="2"/>
      <c r="D137" s="3"/>
    </row>
    <row r="138" ht="14.25" customHeight="1">
      <c r="A138" s="2"/>
      <c r="B138" s="2"/>
      <c r="C138" s="2"/>
      <c r="D138" s="3"/>
    </row>
    <row r="139" ht="14.25" customHeight="1">
      <c r="A139" s="2"/>
      <c r="B139" s="2"/>
      <c r="C139" s="2"/>
      <c r="D139" s="3"/>
    </row>
    <row r="140" ht="14.25" customHeight="1">
      <c r="A140" s="2"/>
      <c r="B140" s="2"/>
      <c r="C140" s="2"/>
      <c r="D140" s="3"/>
    </row>
    <row r="141" ht="14.25" customHeight="1">
      <c r="A141" s="2"/>
      <c r="B141" s="2"/>
      <c r="C141" s="2"/>
      <c r="D141" s="3"/>
    </row>
    <row r="142" ht="14.25" customHeight="1">
      <c r="A142" s="2"/>
      <c r="B142" s="2"/>
      <c r="C142" s="2"/>
      <c r="D142" s="3"/>
    </row>
    <row r="143" ht="14.25" customHeight="1">
      <c r="A143" s="2"/>
      <c r="B143" s="2"/>
      <c r="C143" s="2"/>
      <c r="D143" s="3"/>
    </row>
    <row r="144" ht="14.25" customHeight="1">
      <c r="A144" s="2"/>
      <c r="B144" s="2"/>
      <c r="C144" s="2"/>
      <c r="D144" s="3"/>
    </row>
    <row r="145" ht="14.25" customHeight="1">
      <c r="A145" s="2"/>
      <c r="B145" s="2"/>
      <c r="C145" s="2"/>
      <c r="D145" s="3"/>
    </row>
    <row r="146" ht="14.25" customHeight="1">
      <c r="A146" s="2"/>
      <c r="B146" s="2"/>
      <c r="C146" s="2"/>
      <c r="D146" s="3"/>
    </row>
    <row r="147" ht="14.25" customHeight="1">
      <c r="A147" s="2"/>
      <c r="B147" s="2"/>
      <c r="C147" s="2"/>
      <c r="D147" s="3"/>
    </row>
    <row r="148" ht="14.25" customHeight="1">
      <c r="A148" s="2"/>
      <c r="B148" s="2"/>
      <c r="C148" s="2"/>
      <c r="D148" s="3"/>
    </row>
    <row r="149" ht="14.25" customHeight="1">
      <c r="A149" s="2"/>
      <c r="B149" s="2"/>
      <c r="C149" s="2"/>
      <c r="D149" s="3"/>
    </row>
    <row r="150" ht="14.25" customHeight="1">
      <c r="A150" s="2"/>
      <c r="B150" s="2"/>
      <c r="C150" s="2"/>
      <c r="D150" s="3"/>
    </row>
    <row r="151" ht="14.25" customHeight="1">
      <c r="A151" s="2"/>
      <c r="B151" s="2"/>
      <c r="C151" s="2"/>
      <c r="D151" s="3"/>
    </row>
    <row r="152" ht="14.25" customHeight="1">
      <c r="A152" s="2"/>
      <c r="B152" s="2"/>
      <c r="C152" s="2"/>
      <c r="D152" s="3"/>
    </row>
    <row r="153" ht="14.25" customHeight="1">
      <c r="A153" s="2"/>
      <c r="B153" s="2"/>
      <c r="C153" s="2"/>
      <c r="D153" s="3"/>
    </row>
    <row r="154" ht="14.25" customHeight="1">
      <c r="A154" s="2"/>
      <c r="B154" s="2"/>
      <c r="C154" s="2"/>
      <c r="D154" s="3"/>
    </row>
    <row r="155" ht="14.25" customHeight="1">
      <c r="A155" s="2"/>
      <c r="B155" s="2"/>
      <c r="C155" s="2"/>
      <c r="D155" s="3"/>
    </row>
    <row r="156" ht="14.25" customHeight="1">
      <c r="A156" s="2"/>
      <c r="B156" s="2"/>
      <c r="C156" s="2"/>
      <c r="D156" s="3"/>
    </row>
    <row r="157" ht="14.25" customHeight="1">
      <c r="A157" s="2"/>
      <c r="B157" s="2"/>
      <c r="C157" s="2"/>
      <c r="D157" s="3"/>
    </row>
    <row r="158" ht="14.25" customHeight="1">
      <c r="A158" s="2"/>
      <c r="B158" s="2"/>
      <c r="C158" s="2"/>
      <c r="D158" s="3"/>
    </row>
    <row r="159" ht="14.25" customHeight="1">
      <c r="A159" s="2"/>
      <c r="B159" s="2"/>
      <c r="C159" s="2"/>
      <c r="D159" s="3"/>
    </row>
    <row r="160" ht="14.25" customHeight="1">
      <c r="A160" s="2"/>
      <c r="B160" s="2"/>
      <c r="C160" s="2"/>
      <c r="D160" s="3"/>
    </row>
    <row r="161" ht="14.25" customHeight="1">
      <c r="A161" s="2"/>
      <c r="B161" s="2"/>
      <c r="C161" s="2"/>
      <c r="D161" s="3"/>
    </row>
    <row r="162" ht="14.25" customHeight="1">
      <c r="A162" s="2"/>
      <c r="B162" s="2"/>
      <c r="C162" s="2"/>
      <c r="D162" s="3"/>
    </row>
    <row r="163" ht="14.25" customHeight="1">
      <c r="A163" s="2"/>
      <c r="B163" s="2"/>
      <c r="C163" s="2"/>
      <c r="D163" s="3"/>
    </row>
    <row r="164" ht="14.25" customHeight="1">
      <c r="A164" s="2"/>
      <c r="B164" s="2"/>
      <c r="C164" s="2"/>
      <c r="D164" s="3"/>
    </row>
    <row r="165" ht="14.25" customHeight="1">
      <c r="A165" s="2"/>
      <c r="B165" s="2"/>
      <c r="C165" s="2"/>
      <c r="D165" s="3"/>
    </row>
    <row r="166" ht="14.25" customHeight="1">
      <c r="A166" s="2"/>
      <c r="B166" s="2"/>
      <c r="C166" s="2"/>
      <c r="D166" s="3"/>
    </row>
    <row r="167" ht="14.25" customHeight="1">
      <c r="A167" s="2"/>
      <c r="B167" s="2"/>
      <c r="C167" s="2"/>
      <c r="D167" s="3"/>
    </row>
    <row r="168" ht="14.25" customHeight="1">
      <c r="A168" s="2"/>
      <c r="B168" s="2"/>
      <c r="C168" s="2"/>
      <c r="D168" s="3"/>
    </row>
    <row r="169" ht="14.25" customHeight="1">
      <c r="A169" s="2"/>
      <c r="B169" s="2"/>
      <c r="C169" s="2"/>
      <c r="D169" s="3"/>
    </row>
    <row r="170" ht="14.25" customHeight="1">
      <c r="A170" s="2"/>
      <c r="B170" s="2"/>
      <c r="C170" s="2"/>
      <c r="D170" s="3"/>
    </row>
    <row r="171" ht="14.25" customHeight="1">
      <c r="A171" s="2"/>
      <c r="B171" s="2"/>
      <c r="C171" s="2"/>
      <c r="D171" s="3"/>
    </row>
    <row r="172" ht="14.25" customHeight="1">
      <c r="A172" s="2"/>
      <c r="B172" s="2"/>
      <c r="C172" s="2"/>
      <c r="D172" s="3"/>
    </row>
    <row r="173" ht="14.25" customHeight="1">
      <c r="A173" s="2"/>
      <c r="B173" s="2"/>
      <c r="C173" s="2"/>
      <c r="D173" s="3"/>
    </row>
    <row r="174" ht="14.25" customHeight="1">
      <c r="A174" s="2"/>
      <c r="B174" s="2"/>
      <c r="C174" s="2"/>
      <c r="D174" s="3"/>
    </row>
    <row r="175" ht="14.25" customHeight="1">
      <c r="A175" s="2"/>
      <c r="B175" s="2"/>
      <c r="C175" s="2"/>
      <c r="D175" s="3"/>
    </row>
    <row r="176" ht="14.25" customHeight="1">
      <c r="A176" s="2"/>
      <c r="B176" s="2"/>
      <c r="C176" s="2"/>
      <c r="D176" s="3"/>
    </row>
    <row r="177" ht="14.25" customHeight="1">
      <c r="A177" s="2"/>
      <c r="B177" s="2"/>
      <c r="C177" s="2"/>
      <c r="D177" s="3"/>
    </row>
    <row r="178" ht="14.25" customHeight="1">
      <c r="A178" s="2"/>
      <c r="B178" s="2"/>
      <c r="C178" s="2"/>
      <c r="D178" s="3"/>
    </row>
    <row r="179" ht="14.25" customHeight="1">
      <c r="A179" s="2"/>
      <c r="B179" s="2"/>
      <c r="C179" s="2"/>
      <c r="D179" s="3"/>
    </row>
    <row r="180" ht="14.25" customHeight="1">
      <c r="A180" s="2"/>
      <c r="B180" s="2"/>
      <c r="C180" s="2"/>
      <c r="D180" s="3"/>
    </row>
    <row r="181" ht="14.25" customHeight="1">
      <c r="A181" s="2"/>
      <c r="B181" s="2"/>
      <c r="C181" s="2"/>
      <c r="D181" s="3"/>
    </row>
    <row r="182" ht="14.25" customHeight="1">
      <c r="A182" s="2"/>
      <c r="B182" s="2"/>
      <c r="C182" s="2"/>
      <c r="D182" s="3"/>
    </row>
    <row r="183" ht="14.25" customHeight="1">
      <c r="A183" s="2"/>
      <c r="B183" s="2"/>
      <c r="C183" s="2"/>
      <c r="D183" s="3"/>
    </row>
    <row r="184" ht="14.25" customHeight="1">
      <c r="A184" s="2"/>
      <c r="B184" s="2"/>
      <c r="C184" s="2"/>
      <c r="D184" s="3"/>
    </row>
    <row r="185" ht="14.25" customHeight="1">
      <c r="A185" s="2"/>
      <c r="B185" s="2"/>
      <c r="C185" s="2"/>
      <c r="D185" s="3"/>
    </row>
    <row r="186" ht="14.25" customHeight="1">
      <c r="A186" s="2"/>
      <c r="B186" s="2"/>
      <c r="C186" s="2"/>
      <c r="D186" s="3"/>
    </row>
    <row r="187" ht="14.25" customHeight="1">
      <c r="A187" s="2"/>
      <c r="B187" s="2"/>
      <c r="C187" s="2"/>
      <c r="D187" s="3"/>
    </row>
    <row r="188" ht="14.25" customHeight="1">
      <c r="A188" s="2"/>
      <c r="B188" s="2"/>
      <c r="C188" s="2"/>
      <c r="D188" s="3"/>
    </row>
    <row r="189" ht="14.25" customHeight="1">
      <c r="A189" s="2"/>
      <c r="B189" s="2"/>
      <c r="C189" s="2"/>
      <c r="D189" s="3"/>
    </row>
    <row r="190" ht="14.25" customHeight="1">
      <c r="A190" s="2"/>
      <c r="B190" s="2"/>
      <c r="C190" s="2"/>
      <c r="D190" s="3"/>
    </row>
    <row r="191" ht="14.25" customHeight="1">
      <c r="A191" s="2"/>
      <c r="B191" s="2"/>
      <c r="C191" s="2"/>
      <c r="D191" s="3"/>
    </row>
    <row r="192" ht="14.25" customHeight="1">
      <c r="A192" s="2"/>
      <c r="B192" s="2"/>
      <c r="C192" s="2"/>
      <c r="D192" s="3"/>
    </row>
    <row r="193" ht="14.25" customHeight="1">
      <c r="A193" s="2"/>
      <c r="B193" s="2"/>
      <c r="C193" s="2"/>
      <c r="D193" s="3"/>
    </row>
    <row r="194" ht="14.25" customHeight="1">
      <c r="A194" s="2"/>
      <c r="B194" s="2"/>
      <c r="C194" s="2"/>
      <c r="D194" s="3"/>
    </row>
    <row r="195" ht="14.25" customHeight="1">
      <c r="A195" s="2"/>
      <c r="B195" s="2"/>
      <c r="C195" s="2"/>
      <c r="D195" s="3"/>
    </row>
    <row r="196" ht="14.25" customHeight="1">
      <c r="A196" s="2"/>
      <c r="B196" s="2"/>
      <c r="C196" s="2"/>
      <c r="D196" s="3"/>
    </row>
    <row r="197" ht="14.25" customHeight="1">
      <c r="A197" s="2"/>
      <c r="B197" s="2"/>
      <c r="C197" s="2"/>
      <c r="D197" s="3"/>
    </row>
    <row r="198" ht="14.25" customHeight="1">
      <c r="A198" s="2"/>
      <c r="B198" s="2"/>
      <c r="C198" s="2"/>
      <c r="D198" s="3"/>
    </row>
    <row r="199" ht="14.25" customHeight="1">
      <c r="A199" s="2"/>
      <c r="B199" s="2"/>
      <c r="C199" s="2"/>
      <c r="D199" s="3"/>
    </row>
    <row r="200" ht="14.25" customHeight="1">
      <c r="A200" s="2"/>
      <c r="B200" s="2"/>
      <c r="C200" s="2"/>
      <c r="D200" s="3"/>
    </row>
    <row r="201" ht="14.25" customHeight="1">
      <c r="A201" s="2"/>
      <c r="B201" s="2"/>
      <c r="C201" s="2"/>
      <c r="D201" s="3"/>
    </row>
    <row r="202" ht="14.25" customHeight="1">
      <c r="A202" s="2"/>
      <c r="B202" s="2"/>
      <c r="C202" s="2"/>
      <c r="D202" s="3"/>
    </row>
    <row r="203" ht="14.25" customHeight="1">
      <c r="A203" s="2"/>
      <c r="B203" s="2"/>
      <c r="C203" s="2"/>
      <c r="D203" s="3"/>
    </row>
    <row r="204" ht="14.25" customHeight="1">
      <c r="A204" s="2"/>
      <c r="B204" s="2"/>
      <c r="C204" s="2"/>
      <c r="D204" s="3"/>
    </row>
    <row r="205" ht="14.25" customHeight="1">
      <c r="A205" s="2"/>
      <c r="B205" s="2"/>
      <c r="C205" s="2"/>
      <c r="D205" s="3"/>
    </row>
    <row r="206" ht="14.25" customHeight="1">
      <c r="A206" s="2"/>
      <c r="B206" s="2"/>
      <c r="C206" s="2"/>
      <c r="D206" s="3"/>
    </row>
    <row r="207" ht="14.25" customHeight="1">
      <c r="A207" s="2"/>
      <c r="B207" s="2"/>
      <c r="C207" s="2"/>
      <c r="D207" s="3"/>
    </row>
    <row r="208" ht="14.25" customHeight="1">
      <c r="A208" s="2"/>
      <c r="B208" s="2"/>
      <c r="C208" s="2"/>
      <c r="D208" s="3"/>
    </row>
    <row r="209" ht="14.25" customHeight="1">
      <c r="A209" s="2"/>
      <c r="B209" s="2"/>
      <c r="C209" s="2"/>
      <c r="D209" s="3"/>
    </row>
    <row r="210" ht="14.25" customHeight="1">
      <c r="A210" s="2"/>
      <c r="B210" s="2"/>
      <c r="C210" s="2"/>
      <c r="D210" s="3"/>
    </row>
    <row r="211" ht="14.25" customHeight="1">
      <c r="A211" s="2"/>
      <c r="B211" s="2"/>
      <c r="C211" s="2"/>
      <c r="D211" s="3"/>
    </row>
    <row r="212" ht="14.25" customHeight="1">
      <c r="A212" s="2"/>
      <c r="B212" s="2"/>
      <c r="C212" s="2"/>
      <c r="D212" s="3"/>
    </row>
    <row r="213" ht="14.25" customHeight="1">
      <c r="A213" s="2"/>
      <c r="B213" s="2"/>
      <c r="C213" s="2"/>
      <c r="D213" s="3"/>
    </row>
    <row r="214" ht="14.25" customHeight="1">
      <c r="A214" s="2"/>
      <c r="B214" s="2"/>
      <c r="C214" s="2"/>
      <c r="D214" s="3"/>
    </row>
    <row r="215" ht="14.25" customHeight="1">
      <c r="A215" s="2"/>
      <c r="B215" s="2"/>
      <c r="C215" s="2"/>
      <c r="D215" s="3"/>
    </row>
    <row r="216" ht="14.25" customHeight="1">
      <c r="A216" s="2"/>
      <c r="B216" s="2"/>
      <c r="C216" s="2"/>
      <c r="D216" s="3"/>
    </row>
    <row r="217" ht="14.25" customHeight="1">
      <c r="A217" s="2"/>
      <c r="B217" s="2"/>
      <c r="C217" s="2"/>
      <c r="D217" s="3"/>
    </row>
    <row r="218" ht="14.25" customHeight="1">
      <c r="A218" s="2"/>
      <c r="B218" s="2"/>
      <c r="C218" s="2"/>
      <c r="D218" s="3"/>
    </row>
    <row r="219" ht="14.25" customHeight="1">
      <c r="A219" s="2"/>
      <c r="B219" s="2"/>
      <c r="C219" s="2"/>
      <c r="D219" s="3"/>
    </row>
    <row r="220" ht="14.25" customHeight="1">
      <c r="A220" s="2"/>
      <c r="B220" s="2"/>
      <c r="C220" s="2"/>
      <c r="D220" s="3"/>
    </row>
    <row r="221" ht="14.25" customHeight="1">
      <c r="A221" s="2"/>
      <c r="B221" s="2"/>
      <c r="C221" s="2"/>
      <c r="D221" s="3"/>
    </row>
    <row r="222" ht="14.25" customHeight="1">
      <c r="A222" s="2"/>
      <c r="B222" s="2"/>
      <c r="C222" s="2"/>
      <c r="D222" s="3"/>
    </row>
    <row r="223" ht="14.25" customHeight="1">
      <c r="A223" s="2"/>
      <c r="B223" s="2"/>
      <c r="C223" s="2"/>
      <c r="D223" s="3"/>
    </row>
    <row r="224" ht="14.25" customHeight="1">
      <c r="A224" s="2"/>
      <c r="B224" s="2"/>
      <c r="C224" s="2"/>
      <c r="D224" s="3"/>
    </row>
    <row r="225" ht="14.25" customHeight="1">
      <c r="A225" s="2"/>
      <c r="B225" s="2"/>
      <c r="C225" s="2"/>
      <c r="D225" s="3"/>
    </row>
    <row r="226" ht="14.25" customHeight="1">
      <c r="A226" s="2"/>
      <c r="B226" s="2"/>
      <c r="C226" s="2"/>
      <c r="D226" s="3"/>
    </row>
    <row r="227" ht="14.25" customHeight="1">
      <c r="A227" s="2"/>
      <c r="B227" s="2"/>
      <c r="C227" s="2"/>
      <c r="D227" s="3"/>
    </row>
    <row r="228" ht="14.25" customHeight="1">
      <c r="A228" s="2"/>
      <c r="B228" s="2"/>
      <c r="C228" s="2"/>
      <c r="D228" s="3"/>
    </row>
    <row r="229" ht="14.25" customHeight="1">
      <c r="A229" s="2"/>
      <c r="B229" s="2"/>
      <c r="C229" s="2"/>
      <c r="D229" s="3"/>
    </row>
    <row r="230" ht="14.25" customHeight="1">
      <c r="A230" s="2"/>
      <c r="B230" s="2"/>
      <c r="C230" s="2"/>
      <c r="D230" s="3"/>
    </row>
    <row r="231" ht="14.25" customHeight="1">
      <c r="A231" s="2"/>
      <c r="B231" s="2"/>
      <c r="C231" s="2"/>
      <c r="D231" s="3"/>
    </row>
    <row r="232" ht="14.25" customHeight="1">
      <c r="A232" s="2"/>
      <c r="B232" s="2"/>
      <c r="C232" s="2"/>
      <c r="D232" s="3"/>
    </row>
    <row r="233" ht="14.25" customHeight="1">
      <c r="A233" s="2"/>
      <c r="B233" s="2"/>
      <c r="C233" s="2"/>
      <c r="D233" s="3"/>
    </row>
    <row r="234" ht="14.25" customHeight="1">
      <c r="A234" s="2"/>
      <c r="B234" s="2"/>
      <c r="C234" s="2"/>
      <c r="D234" s="3"/>
    </row>
    <row r="235" ht="14.25" customHeight="1">
      <c r="A235" s="2"/>
      <c r="B235" s="2"/>
      <c r="C235" s="2"/>
      <c r="D235" s="3"/>
    </row>
    <row r="236" ht="14.25" customHeight="1">
      <c r="A236" s="2"/>
      <c r="B236" s="2"/>
      <c r="C236" s="2"/>
      <c r="D236" s="3"/>
    </row>
    <row r="237" ht="14.25" customHeight="1">
      <c r="A237" s="2"/>
      <c r="B237" s="2"/>
      <c r="C237" s="2"/>
      <c r="D237" s="3"/>
    </row>
    <row r="238" ht="14.25" customHeight="1">
      <c r="A238" s="2"/>
      <c r="B238" s="2"/>
      <c r="C238" s="2"/>
      <c r="D238" s="3"/>
    </row>
    <row r="239" ht="14.25" customHeight="1">
      <c r="A239" s="2"/>
      <c r="B239" s="2"/>
      <c r="C239" s="2"/>
      <c r="D239" s="3"/>
    </row>
    <row r="240" ht="14.25" customHeight="1">
      <c r="A240" s="2"/>
      <c r="B240" s="2"/>
      <c r="C240" s="2"/>
      <c r="D240" s="3"/>
    </row>
    <row r="241" ht="14.25" customHeight="1">
      <c r="A241" s="2"/>
      <c r="B241" s="2"/>
      <c r="C241" s="2"/>
      <c r="D241" s="3"/>
    </row>
    <row r="242" ht="14.25" customHeight="1">
      <c r="A242" s="2"/>
      <c r="B242" s="2"/>
      <c r="C242" s="2"/>
      <c r="D242" s="3"/>
    </row>
    <row r="243" ht="14.25" customHeight="1">
      <c r="A243" s="2"/>
      <c r="B243" s="2"/>
      <c r="C243" s="2"/>
      <c r="D243" s="3"/>
    </row>
    <row r="244" ht="14.25" customHeight="1">
      <c r="A244" s="2"/>
      <c r="B244" s="2"/>
      <c r="C244" s="2"/>
      <c r="D244" s="3"/>
    </row>
    <row r="245" ht="14.25" customHeight="1">
      <c r="A245" s="2"/>
      <c r="B245" s="2"/>
      <c r="C245" s="2"/>
      <c r="D245" s="3"/>
    </row>
    <row r="246" ht="14.25" customHeight="1">
      <c r="A246" s="2"/>
      <c r="B246" s="2"/>
      <c r="C246" s="2"/>
      <c r="D246" s="3"/>
    </row>
    <row r="247" ht="14.25" customHeight="1">
      <c r="A247" s="2"/>
      <c r="B247" s="2"/>
      <c r="C247" s="2"/>
      <c r="D247" s="3"/>
    </row>
    <row r="248" ht="14.25" customHeight="1">
      <c r="A248" s="2"/>
      <c r="B248" s="2"/>
      <c r="C248" s="2"/>
      <c r="D248" s="3"/>
    </row>
    <row r="249" ht="14.25" customHeight="1">
      <c r="A249" s="2"/>
      <c r="B249" s="2"/>
      <c r="C249" s="2"/>
      <c r="D249" s="3"/>
    </row>
    <row r="250" ht="14.25" customHeight="1">
      <c r="A250" s="2"/>
      <c r="B250" s="2"/>
      <c r="C250" s="2"/>
      <c r="D250" s="3"/>
    </row>
    <row r="251" ht="14.25" customHeight="1">
      <c r="A251" s="2"/>
      <c r="B251" s="2"/>
      <c r="C251" s="2"/>
      <c r="D251" s="3"/>
    </row>
    <row r="252" ht="14.25" customHeight="1">
      <c r="A252" s="2"/>
      <c r="B252" s="2"/>
      <c r="C252" s="2"/>
      <c r="D252" s="3"/>
    </row>
    <row r="253" ht="14.25" customHeight="1">
      <c r="A253" s="2"/>
      <c r="B253" s="2"/>
      <c r="C253" s="2"/>
      <c r="D253" s="3"/>
    </row>
    <row r="254" ht="14.25" customHeight="1">
      <c r="A254" s="2"/>
      <c r="B254" s="2"/>
      <c r="C254" s="2"/>
      <c r="D254" s="3"/>
    </row>
    <row r="255" ht="14.25" customHeight="1">
      <c r="A255" s="2"/>
      <c r="B255" s="2"/>
      <c r="C255" s="2"/>
      <c r="D255" s="3"/>
    </row>
    <row r="256" ht="14.25" customHeight="1">
      <c r="A256" s="2"/>
      <c r="B256" s="2"/>
      <c r="C256" s="2"/>
      <c r="D256" s="3"/>
    </row>
    <row r="257" ht="14.25" customHeight="1">
      <c r="A257" s="2"/>
      <c r="B257" s="2"/>
      <c r="C257" s="2"/>
      <c r="D257" s="3"/>
    </row>
    <row r="258" ht="14.25" customHeight="1">
      <c r="A258" s="2"/>
      <c r="B258" s="2"/>
      <c r="C258" s="2"/>
      <c r="D258" s="3"/>
    </row>
    <row r="259" ht="14.25" customHeight="1">
      <c r="A259" s="2"/>
      <c r="B259" s="2"/>
      <c r="C259" s="2"/>
      <c r="D259" s="3"/>
    </row>
    <row r="260" ht="14.25" customHeight="1">
      <c r="A260" s="2"/>
      <c r="B260" s="2"/>
      <c r="C260" s="2"/>
      <c r="D260" s="3"/>
    </row>
    <row r="261" ht="14.25" customHeight="1">
      <c r="A261" s="2"/>
      <c r="B261" s="2"/>
      <c r="C261" s="2"/>
      <c r="D261" s="3"/>
    </row>
    <row r="262" ht="14.25" customHeight="1">
      <c r="A262" s="2"/>
      <c r="B262" s="2"/>
      <c r="C262" s="2"/>
      <c r="D262" s="3"/>
    </row>
    <row r="263" ht="14.25" customHeight="1">
      <c r="A263" s="2"/>
      <c r="B263" s="2"/>
      <c r="C263" s="2"/>
      <c r="D263" s="3"/>
    </row>
    <row r="264" ht="14.25" customHeight="1">
      <c r="A264" s="2"/>
      <c r="B264" s="2"/>
      <c r="C264" s="2"/>
      <c r="D264" s="3"/>
    </row>
    <row r="265" ht="14.25" customHeight="1">
      <c r="A265" s="2"/>
      <c r="B265" s="2"/>
      <c r="C265" s="2"/>
      <c r="D265" s="3"/>
    </row>
    <row r="266" ht="14.25" customHeight="1">
      <c r="A266" s="2"/>
      <c r="B266" s="2"/>
      <c r="C266" s="2"/>
      <c r="D266" s="3"/>
    </row>
    <row r="267" ht="14.25" customHeight="1">
      <c r="A267" s="2"/>
      <c r="B267" s="2"/>
      <c r="C267" s="2"/>
      <c r="D267" s="3"/>
    </row>
    <row r="268" ht="14.25" customHeight="1">
      <c r="A268" s="2"/>
      <c r="B268" s="2"/>
      <c r="C268" s="2"/>
      <c r="D268" s="3"/>
    </row>
    <row r="269" ht="14.25" customHeight="1">
      <c r="A269" s="2"/>
      <c r="B269" s="2"/>
      <c r="C269" s="2"/>
      <c r="D269" s="3"/>
    </row>
    <row r="270" ht="14.25" customHeight="1">
      <c r="A270" s="2"/>
      <c r="B270" s="2"/>
      <c r="C270" s="2"/>
      <c r="D270" s="3"/>
    </row>
    <row r="271" ht="14.25" customHeight="1">
      <c r="A271" s="2"/>
      <c r="B271" s="2"/>
      <c r="C271" s="2"/>
      <c r="D271" s="3"/>
    </row>
    <row r="272" ht="14.25" customHeight="1">
      <c r="A272" s="2"/>
      <c r="B272" s="2"/>
      <c r="C272" s="2"/>
      <c r="D272" s="3"/>
    </row>
    <row r="273" ht="14.25" customHeight="1">
      <c r="A273" s="2"/>
      <c r="B273" s="2"/>
      <c r="C273" s="2"/>
      <c r="D273" s="3"/>
    </row>
    <row r="274" ht="14.25" customHeight="1">
      <c r="A274" s="2"/>
      <c r="B274" s="2"/>
      <c r="C274" s="2"/>
      <c r="D274" s="3"/>
    </row>
    <row r="275" ht="14.25" customHeight="1">
      <c r="A275" s="2"/>
      <c r="B275" s="2"/>
      <c r="C275" s="2"/>
      <c r="D275" s="3"/>
    </row>
    <row r="276" ht="14.25" customHeight="1">
      <c r="A276" s="2"/>
      <c r="B276" s="2"/>
      <c r="C276" s="2"/>
      <c r="D276" s="3"/>
    </row>
    <row r="277" ht="14.25" customHeight="1">
      <c r="A277" s="2"/>
      <c r="B277" s="2"/>
      <c r="C277" s="2"/>
      <c r="D277" s="3"/>
    </row>
    <row r="278" ht="14.25" customHeight="1">
      <c r="A278" s="2"/>
      <c r="B278" s="2"/>
      <c r="C278" s="2"/>
      <c r="D278" s="3"/>
    </row>
    <row r="279" ht="14.25" customHeight="1">
      <c r="A279" s="2"/>
      <c r="B279" s="2"/>
      <c r="C279" s="2"/>
      <c r="D279" s="3"/>
    </row>
    <row r="280" ht="14.25" customHeight="1">
      <c r="A280" s="2"/>
      <c r="B280" s="2"/>
      <c r="C280" s="2"/>
      <c r="D280" s="3"/>
    </row>
    <row r="281" ht="14.25" customHeight="1">
      <c r="A281" s="2"/>
      <c r="B281" s="2"/>
      <c r="C281" s="2"/>
      <c r="D281" s="3"/>
    </row>
    <row r="282" ht="14.25" customHeight="1">
      <c r="A282" s="2"/>
      <c r="B282" s="2"/>
      <c r="C282" s="2"/>
      <c r="D282" s="3"/>
    </row>
    <row r="283" ht="14.25" customHeight="1">
      <c r="A283" s="2"/>
      <c r="B283" s="2"/>
      <c r="C283" s="2"/>
      <c r="D283" s="3"/>
    </row>
    <row r="284" ht="14.25" customHeight="1">
      <c r="A284" s="2"/>
      <c r="B284" s="2"/>
      <c r="C284" s="2"/>
      <c r="D284" s="3"/>
    </row>
    <row r="285" ht="14.25" customHeight="1">
      <c r="A285" s="2"/>
      <c r="B285" s="2"/>
      <c r="C285" s="2"/>
      <c r="D285" s="3"/>
    </row>
    <row r="286" ht="14.25" customHeight="1">
      <c r="A286" s="2"/>
      <c r="B286" s="2"/>
      <c r="C286" s="2"/>
      <c r="D286" s="3"/>
    </row>
    <row r="287" ht="14.25" customHeight="1">
      <c r="A287" s="2"/>
      <c r="B287" s="2"/>
      <c r="C287" s="2"/>
      <c r="D287" s="3"/>
    </row>
    <row r="288" ht="14.25" customHeight="1">
      <c r="A288" s="2"/>
      <c r="B288" s="2"/>
      <c r="C288" s="2"/>
      <c r="D288" s="3"/>
    </row>
    <row r="289" ht="14.25" customHeight="1">
      <c r="A289" s="2"/>
      <c r="B289" s="2"/>
      <c r="C289" s="2"/>
      <c r="D289" s="3"/>
    </row>
    <row r="290" ht="14.25" customHeight="1">
      <c r="A290" s="2"/>
      <c r="B290" s="2"/>
      <c r="C290" s="2"/>
      <c r="D290" s="3"/>
    </row>
    <row r="291" ht="14.25" customHeight="1">
      <c r="A291" s="2"/>
      <c r="B291" s="2"/>
      <c r="C291" s="2"/>
      <c r="D291" s="3"/>
    </row>
    <row r="292" ht="14.25" customHeight="1">
      <c r="A292" s="2"/>
      <c r="B292" s="2"/>
      <c r="C292" s="2"/>
      <c r="D292" s="3"/>
    </row>
    <row r="293" ht="14.25" customHeight="1">
      <c r="A293" s="2"/>
      <c r="B293" s="2"/>
      <c r="C293" s="2"/>
      <c r="D293" s="3"/>
    </row>
    <row r="294" ht="14.25" customHeight="1">
      <c r="A294" s="2"/>
      <c r="B294" s="2"/>
      <c r="C294" s="2"/>
      <c r="D294" s="3"/>
    </row>
    <row r="295" ht="14.25" customHeight="1">
      <c r="A295" s="2"/>
      <c r="B295" s="2"/>
      <c r="C295" s="2"/>
      <c r="D295" s="3"/>
    </row>
    <row r="296" ht="14.25" customHeight="1">
      <c r="A296" s="2"/>
      <c r="B296" s="2"/>
      <c r="C296" s="2"/>
      <c r="D296" s="3"/>
    </row>
    <row r="297" ht="14.25" customHeight="1">
      <c r="A297" s="2"/>
      <c r="B297" s="2"/>
      <c r="C297" s="2"/>
      <c r="D297" s="3"/>
    </row>
    <row r="298" ht="14.25" customHeight="1">
      <c r="A298" s="2"/>
      <c r="B298" s="2"/>
      <c r="C298" s="2"/>
      <c r="D298" s="3"/>
    </row>
    <row r="299" ht="14.25" customHeight="1">
      <c r="A299" s="2"/>
      <c r="B299" s="2"/>
      <c r="C299" s="2"/>
      <c r="D299" s="3"/>
    </row>
    <row r="300" ht="14.25" customHeight="1">
      <c r="A300" s="2"/>
      <c r="B300" s="2"/>
      <c r="C300" s="2"/>
      <c r="D300" s="3"/>
    </row>
    <row r="301" ht="14.25" customHeight="1">
      <c r="A301" s="2"/>
      <c r="B301" s="2"/>
      <c r="C301" s="2"/>
      <c r="D301" s="3"/>
    </row>
    <row r="302" ht="14.25" customHeight="1">
      <c r="A302" s="2"/>
      <c r="B302" s="2"/>
      <c r="C302" s="2"/>
      <c r="D302" s="3"/>
    </row>
    <row r="303" ht="14.25" customHeight="1">
      <c r="A303" s="2"/>
      <c r="B303" s="2"/>
      <c r="C303" s="2"/>
      <c r="D303" s="3"/>
    </row>
    <row r="304" ht="14.25" customHeight="1">
      <c r="A304" s="2"/>
      <c r="B304" s="2"/>
      <c r="C304" s="2"/>
      <c r="D304" s="3"/>
    </row>
    <row r="305" ht="14.25" customHeight="1">
      <c r="A305" s="2"/>
      <c r="B305" s="2"/>
      <c r="C305" s="2"/>
      <c r="D305" s="3"/>
    </row>
    <row r="306" ht="14.25" customHeight="1">
      <c r="A306" s="2"/>
      <c r="B306" s="2"/>
      <c r="C306" s="2"/>
      <c r="D306" s="3"/>
    </row>
    <row r="307" ht="14.25" customHeight="1">
      <c r="A307" s="2"/>
      <c r="B307" s="2"/>
      <c r="C307" s="2"/>
      <c r="D307" s="3"/>
    </row>
    <row r="308" ht="14.25" customHeight="1">
      <c r="A308" s="2"/>
      <c r="B308" s="2"/>
      <c r="C308" s="2"/>
      <c r="D308" s="3"/>
    </row>
    <row r="309" ht="14.25" customHeight="1">
      <c r="A309" s="2"/>
      <c r="B309" s="2"/>
      <c r="C309" s="2"/>
      <c r="D309" s="3"/>
    </row>
    <row r="310" ht="14.25" customHeight="1">
      <c r="A310" s="2"/>
      <c r="B310" s="2"/>
      <c r="C310" s="2"/>
      <c r="D310" s="3"/>
    </row>
    <row r="311" ht="14.25" customHeight="1">
      <c r="A311" s="2"/>
      <c r="B311" s="2"/>
      <c r="C311" s="2"/>
      <c r="D311" s="3"/>
    </row>
    <row r="312" ht="14.25" customHeight="1">
      <c r="A312" s="2"/>
      <c r="B312" s="2"/>
      <c r="C312" s="2"/>
      <c r="D312" s="3"/>
    </row>
    <row r="313" ht="14.25" customHeight="1">
      <c r="A313" s="2"/>
      <c r="B313" s="2"/>
      <c r="C313" s="2"/>
      <c r="D313" s="3"/>
    </row>
    <row r="314" ht="14.25" customHeight="1">
      <c r="A314" s="2"/>
      <c r="B314" s="2"/>
      <c r="C314" s="2"/>
      <c r="D314" s="3"/>
    </row>
    <row r="315" ht="14.25" customHeight="1">
      <c r="A315" s="2"/>
      <c r="B315" s="2"/>
      <c r="C315" s="2"/>
      <c r="D315" s="3"/>
    </row>
    <row r="316" ht="14.25" customHeight="1">
      <c r="A316" s="2"/>
      <c r="B316" s="2"/>
      <c r="C316" s="2"/>
      <c r="D316" s="3"/>
    </row>
    <row r="317" ht="14.25" customHeight="1">
      <c r="A317" s="2"/>
      <c r="B317" s="2"/>
      <c r="C317" s="2"/>
      <c r="D317" s="3"/>
    </row>
    <row r="318" ht="14.25" customHeight="1">
      <c r="A318" s="2"/>
      <c r="B318" s="2"/>
      <c r="C318" s="2"/>
      <c r="D318" s="3"/>
    </row>
    <row r="319" ht="14.25" customHeight="1">
      <c r="A319" s="2"/>
      <c r="B319" s="2"/>
      <c r="C319" s="2"/>
      <c r="D319" s="3"/>
    </row>
    <row r="320" ht="14.25" customHeight="1">
      <c r="A320" s="2"/>
      <c r="B320" s="2"/>
      <c r="C320" s="2"/>
      <c r="D320" s="3"/>
    </row>
    <row r="321" ht="14.25" customHeight="1">
      <c r="A321" s="2"/>
      <c r="B321" s="2"/>
      <c r="C321" s="2"/>
      <c r="D321" s="3"/>
    </row>
    <row r="322" ht="14.25" customHeight="1">
      <c r="A322" s="2"/>
      <c r="B322" s="2"/>
      <c r="C322" s="2"/>
      <c r="D322" s="3"/>
    </row>
    <row r="323" ht="14.25" customHeight="1">
      <c r="A323" s="2"/>
      <c r="B323" s="2"/>
      <c r="C323" s="2"/>
      <c r="D323" s="3"/>
    </row>
    <row r="324" ht="14.25" customHeight="1">
      <c r="A324" s="2"/>
      <c r="B324" s="2"/>
      <c r="C324" s="2"/>
      <c r="D324" s="3"/>
    </row>
    <row r="325" ht="14.25" customHeight="1">
      <c r="A325" s="2"/>
      <c r="B325" s="2"/>
      <c r="C325" s="2"/>
      <c r="D325" s="3"/>
    </row>
    <row r="326" ht="14.25" customHeight="1">
      <c r="A326" s="2"/>
      <c r="B326" s="2"/>
      <c r="C326" s="2"/>
      <c r="D326" s="3"/>
    </row>
    <row r="327" ht="14.25" customHeight="1">
      <c r="A327" s="2"/>
      <c r="B327" s="2"/>
      <c r="C327" s="2"/>
      <c r="D327" s="3"/>
    </row>
    <row r="328" ht="14.25" customHeight="1">
      <c r="A328" s="2"/>
      <c r="B328" s="2"/>
      <c r="C328" s="2"/>
      <c r="D328" s="3"/>
    </row>
    <row r="329" ht="14.25" customHeight="1">
      <c r="A329" s="2"/>
      <c r="B329" s="2"/>
      <c r="C329" s="2"/>
      <c r="D329" s="3"/>
    </row>
    <row r="330" ht="14.25" customHeight="1">
      <c r="A330" s="2"/>
      <c r="B330" s="2"/>
      <c r="C330" s="2"/>
      <c r="D330" s="3"/>
    </row>
    <row r="331" ht="14.25" customHeight="1">
      <c r="A331" s="2"/>
      <c r="B331" s="2"/>
      <c r="C331" s="2"/>
      <c r="D331" s="3"/>
    </row>
    <row r="332" ht="14.25" customHeight="1">
      <c r="A332" s="2"/>
      <c r="B332" s="2"/>
      <c r="C332" s="2"/>
      <c r="D332" s="3"/>
    </row>
    <row r="333" ht="14.25" customHeight="1">
      <c r="A333" s="2"/>
      <c r="B333" s="2"/>
      <c r="C333" s="2"/>
      <c r="D333" s="3"/>
    </row>
    <row r="334" ht="14.25" customHeight="1">
      <c r="A334" s="2"/>
      <c r="B334" s="2"/>
      <c r="C334" s="2"/>
      <c r="D334" s="3"/>
    </row>
    <row r="335" ht="14.25" customHeight="1">
      <c r="A335" s="2"/>
      <c r="B335" s="2"/>
      <c r="C335" s="2"/>
      <c r="D335" s="3"/>
    </row>
    <row r="336" ht="14.25" customHeight="1">
      <c r="A336" s="2"/>
      <c r="B336" s="2"/>
      <c r="C336" s="2"/>
      <c r="D336" s="3"/>
    </row>
    <row r="337" ht="14.25" customHeight="1">
      <c r="A337" s="2"/>
      <c r="B337" s="2"/>
      <c r="C337" s="2"/>
      <c r="D337" s="3"/>
    </row>
    <row r="338" ht="14.25" customHeight="1">
      <c r="A338" s="2"/>
      <c r="B338" s="2"/>
      <c r="C338" s="2"/>
      <c r="D338" s="3"/>
    </row>
    <row r="339" ht="14.25" customHeight="1">
      <c r="A339" s="2"/>
      <c r="B339" s="2"/>
      <c r="C339" s="2"/>
      <c r="D339" s="3"/>
    </row>
    <row r="340" ht="14.25" customHeight="1">
      <c r="A340" s="2"/>
      <c r="B340" s="2"/>
      <c r="C340" s="2"/>
      <c r="D340" s="3"/>
    </row>
    <row r="341" ht="14.25" customHeight="1">
      <c r="A341" s="2"/>
      <c r="B341" s="2"/>
      <c r="C341" s="2"/>
      <c r="D341" s="3"/>
    </row>
    <row r="342" ht="14.25" customHeight="1">
      <c r="A342" s="2"/>
      <c r="B342" s="2"/>
      <c r="C342" s="2"/>
      <c r="D342" s="3"/>
    </row>
    <row r="343" ht="14.25" customHeight="1">
      <c r="A343" s="2"/>
      <c r="B343" s="2"/>
      <c r="C343" s="2"/>
      <c r="D343" s="3"/>
    </row>
    <row r="344" ht="14.25" customHeight="1">
      <c r="A344" s="2"/>
      <c r="B344" s="2"/>
      <c r="C344" s="2"/>
      <c r="D344" s="3"/>
    </row>
    <row r="345" ht="14.25" customHeight="1">
      <c r="A345" s="2"/>
      <c r="B345" s="2"/>
      <c r="C345" s="2"/>
      <c r="D345" s="3"/>
    </row>
    <row r="346" ht="14.25" customHeight="1">
      <c r="A346" s="2"/>
      <c r="B346" s="2"/>
      <c r="C346" s="2"/>
      <c r="D346" s="3"/>
    </row>
    <row r="347" ht="14.25" customHeight="1">
      <c r="A347" s="2"/>
      <c r="B347" s="2"/>
      <c r="C347" s="2"/>
      <c r="D347" s="3"/>
    </row>
    <row r="348" ht="14.25" customHeight="1">
      <c r="A348" s="2"/>
      <c r="B348" s="2"/>
      <c r="C348" s="2"/>
      <c r="D348" s="3"/>
    </row>
    <row r="349" ht="14.25" customHeight="1">
      <c r="A349" s="2"/>
      <c r="B349" s="2"/>
      <c r="C349" s="2"/>
      <c r="D349" s="3"/>
    </row>
    <row r="350" ht="14.25" customHeight="1">
      <c r="A350" s="2"/>
      <c r="B350" s="2"/>
      <c r="C350" s="2"/>
      <c r="D350" s="3"/>
    </row>
    <row r="351" ht="14.25" customHeight="1">
      <c r="A351" s="2"/>
      <c r="B351" s="2"/>
      <c r="C351" s="2"/>
      <c r="D351" s="3"/>
    </row>
    <row r="352" ht="14.25" customHeight="1">
      <c r="A352" s="2"/>
      <c r="B352" s="2"/>
      <c r="C352" s="2"/>
      <c r="D352" s="3"/>
    </row>
    <row r="353" ht="14.25" customHeight="1">
      <c r="A353" s="2"/>
      <c r="B353" s="2"/>
      <c r="C353" s="2"/>
      <c r="D353" s="3"/>
    </row>
    <row r="354" ht="14.25" customHeight="1">
      <c r="A354" s="2"/>
      <c r="B354" s="2"/>
      <c r="C354" s="2"/>
      <c r="D354" s="3"/>
    </row>
    <row r="355" ht="14.25" customHeight="1">
      <c r="A355" s="2"/>
      <c r="B355" s="2"/>
      <c r="C355" s="2"/>
      <c r="D355" s="3"/>
    </row>
    <row r="356" ht="14.25" customHeight="1">
      <c r="A356" s="2"/>
      <c r="B356" s="2"/>
      <c r="C356" s="2"/>
      <c r="D356" s="3"/>
    </row>
    <row r="357" ht="14.25" customHeight="1">
      <c r="A357" s="2"/>
      <c r="B357" s="2"/>
      <c r="C357" s="2"/>
      <c r="D357" s="3"/>
    </row>
    <row r="358" ht="14.25" customHeight="1">
      <c r="A358" s="2"/>
      <c r="B358" s="2"/>
      <c r="C358" s="2"/>
      <c r="D358" s="3"/>
    </row>
    <row r="359" ht="14.25" customHeight="1">
      <c r="A359" s="2"/>
      <c r="B359" s="2"/>
      <c r="C359" s="2"/>
      <c r="D359" s="3"/>
    </row>
    <row r="360" ht="14.25" customHeight="1">
      <c r="A360" s="2"/>
      <c r="B360" s="2"/>
      <c r="C360" s="2"/>
      <c r="D360" s="3"/>
    </row>
    <row r="361" ht="14.25" customHeight="1">
      <c r="A361" s="2"/>
      <c r="B361" s="2"/>
      <c r="C361" s="2"/>
      <c r="D361" s="3"/>
    </row>
    <row r="362" ht="14.25" customHeight="1">
      <c r="A362" s="2"/>
      <c r="B362" s="2"/>
      <c r="C362" s="2"/>
      <c r="D362" s="3"/>
    </row>
    <row r="363" ht="14.25" customHeight="1">
      <c r="A363" s="2"/>
      <c r="B363" s="2"/>
      <c r="C363" s="2"/>
      <c r="D363" s="3"/>
    </row>
    <row r="364" ht="14.25" customHeight="1">
      <c r="A364" s="2"/>
      <c r="B364" s="2"/>
      <c r="C364" s="2"/>
      <c r="D364" s="3"/>
    </row>
    <row r="365" ht="14.25" customHeight="1">
      <c r="A365" s="2"/>
      <c r="B365" s="2"/>
      <c r="C365" s="2"/>
      <c r="D365" s="3"/>
    </row>
    <row r="366" ht="14.25" customHeight="1">
      <c r="A366" s="2"/>
      <c r="B366" s="2"/>
      <c r="C366" s="2"/>
      <c r="D366" s="3"/>
    </row>
    <row r="367" ht="14.25" customHeight="1">
      <c r="A367" s="2"/>
      <c r="B367" s="2"/>
      <c r="C367" s="2"/>
      <c r="D367" s="3"/>
    </row>
    <row r="368" ht="14.25" customHeight="1">
      <c r="A368" s="2"/>
      <c r="B368" s="2"/>
      <c r="C368" s="2"/>
      <c r="D368" s="3"/>
    </row>
    <row r="369" ht="14.25" customHeight="1">
      <c r="A369" s="2"/>
      <c r="B369" s="2"/>
      <c r="C369" s="2"/>
      <c r="D369" s="3"/>
    </row>
    <row r="370" ht="14.25" customHeight="1">
      <c r="A370" s="2"/>
      <c r="B370" s="2"/>
      <c r="C370" s="2"/>
      <c r="D370" s="3"/>
    </row>
    <row r="371" ht="14.25" customHeight="1">
      <c r="A371" s="2"/>
      <c r="B371" s="2"/>
      <c r="C371" s="2"/>
      <c r="D371" s="3"/>
    </row>
    <row r="372" ht="14.25" customHeight="1">
      <c r="A372" s="2"/>
      <c r="B372" s="2"/>
      <c r="C372" s="2"/>
      <c r="D372" s="3"/>
    </row>
    <row r="373" ht="14.25" customHeight="1">
      <c r="A373" s="2"/>
      <c r="B373" s="2"/>
      <c r="C373" s="2"/>
      <c r="D373" s="3"/>
    </row>
    <row r="374" ht="14.25" customHeight="1">
      <c r="A374" s="2"/>
      <c r="B374" s="2"/>
      <c r="C374" s="2"/>
      <c r="D374" s="3"/>
    </row>
    <row r="375" ht="14.25" customHeight="1">
      <c r="A375" s="2"/>
      <c r="B375" s="2"/>
      <c r="C375" s="2"/>
      <c r="D375" s="3"/>
    </row>
    <row r="376" ht="14.25" customHeight="1">
      <c r="A376" s="2"/>
      <c r="B376" s="2"/>
      <c r="C376" s="2"/>
      <c r="D376" s="3"/>
    </row>
    <row r="377" ht="14.25" customHeight="1">
      <c r="A377" s="2"/>
      <c r="B377" s="2"/>
      <c r="C377" s="2"/>
      <c r="D377" s="3"/>
    </row>
    <row r="378" ht="14.25" customHeight="1">
      <c r="A378" s="2"/>
      <c r="B378" s="2"/>
      <c r="C378" s="2"/>
      <c r="D378" s="3"/>
    </row>
    <row r="379" ht="14.25" customHeight="1">
      <c r="A379" s="2"/>
      <c r="B379" s="2"/>
      <c r="C379" s="2"/>
      <c r="D379" s="3"/>
    </row>
    <row r="380" ht="14.25" customHeight="1">
      <c r="A380" s="2"/>
      <c r="B380" s="2"/>
      <c r="C380" s="2"/>
      <c r="D380" s="3"/>
    </row>
    <row r="381" ht="14.25" customHeight="1">
      <c r="A381" s="2"/>
      <c r="B381" s="2"/>
      <c r="C381" s="2"/>
      <c r="D381" s="3"/>
    </row>
    <row r="382" ht="14.25" customHeight="1">
      <c r="A382" s="2"/>
      <c r="B382" s="2"/>
      <c r="C382" s="2"/>
      <c r="D382" s="3"/>
    </row>
    <row r="383" ht="14.25" customHeight="1">
      <c r="A383" s="2"/>
      <c r="B383" s="2"/>
      <c r="C383" s="2"/>
      <c r="D383" s="3"/>
    </row>
    <row r="384" ht="14.25" customHeight="1">
      <c r="A384" s="2"/>
      <c r="B384" s="2"/>
      <c r="C384" s="2"/>
      <c r="D384" s="3"/>
    </row>
    <row r="385" ht="14.25" customHeight="1">
      <c r="A385" s="2"/>
      <c r="B385" s="2"/>
      <c r="C385" s="2"/>
      <c r="D385" s="3"/>
    </row>
    <row r="386" ht="14.25" customHeight="1">
      <c r="A386" s="2"/>
      <c r="B386" s="2"/>
      <c r="C386" s="2"/>
      <c r="D386" s="3"/>
    </row>
    <row r="387" ht="14.25" customHeight="1">
      <c r="A387" s="2"/>
      <c r="B387" s="2"/>
      <c r="C387" s="2"/>
      <c r="D387" s="3"/>
    </row>
    <row r="388" ht="14.25" customHeight="1">
      <c r="A388" s="2"/>
      <c r="B388" s="2"/>
      <c r="C388" s="2"/>
      <c r="D388" s="3"/>
    </row>
    <row r="389" ht="14.25" customHeight="1">
      <c r="A389" s="2"/>
      <c r="B389" s="2"/>
      <c r="C389" s="2"/>
      <c r="D389" s="3"/>
    </row>
    <row r="390" ht="14.25" customHeight="1">
      <c r="A390" s="2"/>
      <c r="B390" s="2"/>
      <c r="C390" s="2"/>
      <c r="D390" s="3"/>
    </row>
    <row r="391" ht="14.25" customHeight="1">
      <c r="A391" s="2"/>
      <c r="B391" s="2"/>
      <c r="C391" s="2"/>
      <c r="D391" s="3"/>
    </row>
    <row r="392" ht="14.25" customHeight="1">
      <c r="A392" s="2"/>
      <c r="B392" s="2"/>
      <c r="C392" s="2"/>
      <c r="D392" s="3"/>
    </row>
    <row r="393" ht="14.25" customHeight="1">
      <c r="A393" s="2"/>
      <c r="B393" s="2"/>
      <c r="C393" s="2"/>
      <c r="D393" s="3"/>
    </row>
    <row r="394" ht="14.25" customHeight="1">
      <c r="A394" s="2"/>
      <c r="B394" s="2"/>
      <c r="C394" s="2"/>
      <c r="D394" s="3"/>
    </row>
    <row r="395" ht="14.25" customHeight="1">
      <c r="A395" s="2"/>
      <c r="B395" s="2"/>
      <c r="C395" s="2"/>
      <c r="D395" s="3"/>
    </row>
    <row r="396" ht="14.25" customHeight="1">
      <c r="A396" s="2"/>
      <c r="B396" s="2"/>
      <c r="C396" s="2"/>
      <c r="D396" s="3"/>
    </row>
    <row r="397" ht="14.25" customHeight="1">
      <c r="A397" s="2"/>
      <c r="B397" s="2"/>
      <c r="C397" s="2"/>
      <c r="D397" s="3"/>
    </row>
    <row r="398" ht="14.25" customHeight="1">
      <c r="A398" s="2"/>
      <c r="B398" s="2"/>
      <c r="C398" s="2"/>
      <c r="D398" s="3"/>
    </row>
    <row r="399" ht="14.25" customHeight="1">
      <c r="A399" s="2"/>
      <c r="B399" s="2"/>
      <c r="C399" s="2"/>
      <c r="D399" s="3"/>
    </row>
    <row r="400" ht="14.25" customHeight="1">
      <c r="A400" s="2"/>
      <c r="B400" s="2"/>
      <c r="C400" s="2"/>
      <c r="D400" s="3"/>
    </row>
    <row r="401" ht="14.25" customHeight="1">
      <c r="A401" s="2"/>
      <c r="B401" s="2"/>
      <c r="C401" s="2"/>
      <c r="D401" s="3"/>
    </row>
    <row r="402" ht="14.25" customHeight="1">
      <c r="A402" s="2"/>
      <c r="B402" s="2"/>
      <c r="C402" s="2"/>
      <c r="D402" s="3"/>
    </row>
    <row r="403" ht="14.25" customHeight="1">
      <c r="A403" s="2"/>
      <c r="B403" s="2"/>
      <c r="C403" s="2"/>
      <c r="D403" s="3"/>
    </row>
    <row r="404" ht="14.25" customHeight="1">
      <c r="A404" s="2"/>
      <c r="B404" s="2"/>
      <c r="C404" s="2"/>
      <c r="D404" s="3"/>
    </row>
    <row r="405" ht="14.25" customHeight="1">
      <c r="A405" s="2"/>
      <c r="B405" s="2"/>
      <c r="C405" s="2"/>
      <c r="D405" s="3"/>
    </row>
    <row r="406" ht="14.25" customHeight="1">
      <c r="A406" s="2"/>
      <c r="B406" s="2"/>
      <c r="C406" s="2"/>
      <c r="D406" s="3"/>
    </row>
    <row r="407" ht="14.25" customHeight="1">
      <c r="A407" s="2"/>
      <c r="B407" s="2"/>
      <c r="C407" s="2"/>
      <c r="D407" s="3"/>
    </row>
    <row r="408" ht="14.25" customHeight="1">
      <c r="A408" s="2"/>
      <c r="B408" s="2"/>
      <c r="C408" s="2"/>
      <c r="D408" s="3"/>
    </row>
    <row r="409" ht="14.25" customHeight="1">
      <c r="A409" s="2"/>
      <c r="B409" s="2"/>
      <c r="C409" s="2"/>
      <c r="D409" s="3"/>
    </row>
    <row r="410" ht="14.25" customHeight="1">
      <c r="A410" s="2"/>
      <c r="B410" s="2"/>
      <c r="C410" s="2"/>
      <c r="D410" s="3"/>
    </row>
    <row r="411" ht="14.25" customHeight="1">
      <c r="A411" s="2"/>
      <c r="B411" s="2"/>
      <c r="C411" s="2"/>
      <c r="D411" s="3"/>
    </row>
    <row r="412" ht="14.25" customHeight="1">
      <c r="A412" s="2"/>
      <c r="B412" s="2"/>
      <c r="C412" s="2"/>
      <c r="D412" s="3"/>
    </row>
    <row r="413" ht="14.25" customHeight="1">
      <c r="A413" s="2"/>
      <c r="B413" s="2"/>
      <c r="C413" s="2"/>
      <c r="D413" s="3"/>
    </row>
    <row r="414" ht="14.25" customHeight="1">
      <c r="A414" s="2"/>
      <c r="B414" s="2"/>
      <c r="C414" s="2"/>
      <c r="D414" s="3"/>
    </row>
    <row r="415" ht="14.25" customHeight="1">
      <c r="A415" s="2"/>
      <c r="B415" s="2"/>
      <c r="C415" s="2"/>
      <c r="D415" s="3"/>
    </row>
    <row r="416" ht="14.25" customHeight="1">
      <c r="A416" s="2"/>
      <c r="B416" s="2"/>
      <c r="C416" s="2"/>
      <c r="D416" s="3"/>
    </row>
    <row r="417" ht="14.25" customHeight="1">
      <c r="A417" s="2"/>
      <c r="B417" s="2"/>
      <c r="C417" s="2"/>
      <c r="D417" s="3"/>
    </row>
    <row r="418" ht="14.25" customHeight="1">
      <c r="A418" s="2"/>
      <c r="B418" s="2"/>
      <c r="C418" s="2"/>
      <c r="D418" s="3"/>
    </row>
    <row r="419" ht="14.25" customHeight="1">
      <c r="A419" s="2"/>
      <c r="B419" s="2"/>
      <c r="C419" s="2"/>
      <c r="D419" s="3"/>
    </row>
    <row r="420" ht="14.25" customHeight="1">
      <c r="A420" s="2"/>
      <c r="B420" s="2"/>
      <c r="C420" s="2"/>
      <c r="D420" s="3"/>
    </row>
    <row r="421" ht="14.25" customHeight="1">
      <c r="A421" s="2"/>
      <c r="B421" s="2"/>
      <c r="C421" s="2"/>
      <c r="D421" s="3"/>
    </row>
    <row r="422" ht="14.25" customHeight="1">
      <c r="A422" s="2"/>
      <c r="B422" s="2"/>
      <c r="C422" s="2"/>
      <c r="D422" s="3"/>
    </row>
    <row r="423" ht="14.25" customHeight="1">
      <c r="A423" s="2"/>
      <c r="B423" s="2"/>
      <c r="C423" s="2"/>
      <c r="D423" s="3"/>
    </row>
    <row r="424" ht="14.25" customHeight="1">
      <c r="A424" s="2"/>
      <c r="B424" s="2"/>
      <c r="C424" s="2"/>
      <c r="D424" s="3"/>
    </row>
    <row r="425" ht="14.25" customHeight="1">
      <c r="A425" s="2"/>
      <c r="B425" s="2"/>
      <c r="C425" s="2"/>
      <c r="D425" s="3"/>
    </row>
    <row r="426" ht="14.25" customHeight="1">
      <c r="A426" s="2"/>
      <c r="B426" s="2"/>
      <c r="C426" s="2"/>
      <c r="D426" s="3"/>
    </row>
    <row r="427" ht="14.25" customHeight="1">
      <c r="A427" s="2"/>
      <c r="B427" s="2"/>
      <c r="C427" s="2"/>
      <c r="D427" s="3"/>
    </row>
    <row r="428" ht="14.25" customHeight="1">
      <c r="A428" s="2"/>
      <c r="B428" s="2"/>
      <c r="C428" s="2"/>
      <c r="D428" s="3"/>
    </row>
    <row r="429" ht="14.25" customHeight="1">
      <c r="A429" s="2"/>
      <c r="B429" s="2"/>
      <c r="C429" s="2"/>
      <c r="D429" s="3"/>
    </row>
    <row r="430" ht="14.25" customHeight="1">
      <c r="A430" s="2"/>
      <c r="B430" s="2"/>
      <c r="C430" s="2"/>
      <c r="D430" s="3"/>
    </row>
    <row r="431" ht="14.25" customHeight="1">
      <c r="A431" s="2"/>
      <c r="B431" s="2"/>
      <c r="C431" s="2"/>
      <c r="D431" s="3"/>
    </row>
    <row r="432" ht="14.25" customHeight="1">
      <c r="A432" s="2"/>
      <c r="B432" s="2"/>
      <c r="C432" s="2"/>
      <c r="D432" s="3"/>
    </row>
    <row r="433" ht="14.25" customHeight="1">
      <c r="A433" s="2"/>
      <c r="B433" s="2"/>
      <c r="C433" s="2"/>
      <c r="D433" s="3"/>
    </row>
    <row r="434" ht="14.25" customHeight="1">
      <c r="A434" s="2"/>
      <c r="B434" s="2"/>
      <c r="C434" s="2"/>
      <c r="D434" s="3"/>
    </row>
    <row r="435" ht="14.25" customHeight="1">
      <c r="A435" s="2"/>
      <c r="B435" s="2"/>
      <c r="C435" s="2"/>
      <c r="D435" s="3"/>
    </row>
    <row r="436" ht="14.25" customHeight="1">
      <c r="A436" s="2"/>
      <c r="B436" s="2"/>
      <c r="C436" s="2"/>
      <c r="D436" s="3"/>
    </row>
    <row r="437" ht="14.25" customHeight="1">
      <c r="A437" s="2"/>
      <c r="B437" s="2"/>
      <c r="C437" s="2"/>
      <c r="D437" s="3"/>
    </row>
    <row r="438" ht="14.25" customHeight="1">
      <c r="A438" s="2"/>
      <c r="B438" s="2"/>
      <c r="C438" s="2"/>
      <c r="D438" s="3"/>
    </row>
    <row r="439" ht="14.25" customHeight="1">
      <c r="A439" s="2"/>
      <c r="B439" s="2"/>
      <c r="C439" s="2"/>
      <c r="D439" s="3"/>
    </row>
    <row r="440" ht="14.25" customHeight="1">
      <c r="A440" s="2"/>
      <c r="B440" s="2"/>
      <c r="C440" s="2"/>
      <c r="D440" s="3"/>
    </row>
    <row r="441" ht="14.25" customHeight="1">
      <c r="A441" s="2"/>
      <c r="B441" s="2"/>
      <c r="C441" s="2"/>
      <c r="D441" s="3"/>
    </row>
    <row r="442" ht="14.25" customHeight="1">
      <c r="A442" s="2"/>
      <c r="B442" s="2"/>
      <c r="C442" s="2"/>
      <c r="D442" s="3"/>
    </row>
    <row r="443" ht="14.25" customHeight="1">
      <c r="A443" s="2"/>
      <c r="B443" s="2"/>
      <c r="C443" s="2"/>
      <c r="D443" s="3"/>
    </row>
    <row r="444" ht="14.25" customHeight="1">
      <c r="A444" s="2"/>
      <c r="B444" s="2"/>
      <c r="C444" s="2"/>
      <c r="D444" s="3"/>
    </row>
    <row r="445" ht="14.25" customHeight="1">
      <c r="A445" s="2"/>
      <c r="B445" s="2"/>
      <c r="C445" s="2"/>
      <c r="D445" s="3"/>
    </row>
    <row r="446" ht="14.25" customHeight="1">
      <c r="A446" s="2"/>
      <c r="B446" s="2"/>
      <c r="C446" s="2"/>
      <c r="D446" s="3"/>
    </row>
    <row r="447" ht="14.25" customHeight="1">
      <c r="A447" s="2"/>
      <c r="B447" s="2"/>
      <c r="C447" s="2"/>
      <c r="D447" s="3"/>
    </row>
    <row r="448" ht="14.25" customHeight="1">
      <c r="A448" s="2"/>
      <c r="B448" s="2"/>
      <c r="C448" s="2"/>
      <c r="D448" s="3"/>
    </row>
    <row r="449" ht="14.25" customHeight="1">
      <c r="A449" s="2"/>
      <c r="B449" s="2"/>
      <c r="C449" s="2"/>
      <c r="D449" s="3"/>
    </row>
    <row r="450" ht="14.25" customHeight="1">
      <c r="A450" s="2"/>
      <c r="B450" s="2"/>
      <c r="C450" s="2"/>
      <c r="D450" s="3"/>
    </row>
    <row r="451" ht="14.25" customHeight="1">
      <c r="A451" s="2"/>
      <c r="B451" s="2"/>
      <c r="C451" s="2"/>
      <c r="D451" s="3"/>
    </row>
    <row r="452" ht="14.25" customHeight="1">
      <c r="A452" s="2"/>
      <c r="B452" s="2"/>
      <c r="C452" s="2"/>
      <c r="D452" s="3"/>
    </row>
    <row r="453" ht="14.25" customHeight="1">
      <c r="A453" s="2"/>
      <c r="B453" s="2"/>
      <c r="C453" s="2"/>
      <c r="D453" s="3"/>
    </row>
    <row r="454" ht="14.25" customHeight="1">
      <c r="A454" s="2"/>
      <c r="B454" s="2"/>
      <c r="C454" s="2"/>
      <c r="D454" s="3"/>
    </row>
    <row r="455" ht="14.25" customHeight="1">
      <c r="A455" s="2"/>
      <c r="B455" s="2"/>
      <c r="C455" s="2"/>
      <c r="D455" s="3"/>
    </row>
    <row r="456" ht="14.25" customHeight="1">
      <c r="A456" s="2"/>
      <c r="B456" s="2"/>
      <c r="C456" s="2"/>
      <c r="D456" s="3"/>
    </row>
    <row r="457" ht="14.25" customHeight="1">
      <c r="A457" s="2"/>
      <c r="B457" s="2"/>
      <c r="C457" s="2"/>
      <c r="D457" s="3"/>
    </row>
    <row r="458" ht="14.25" customHeight="1">
      <c r="A458" s="2"/>
      <c r="B458" s="2"/>
      <c r="C458" s="2"/>
      <c r="D458" s="3"/>
    </row>
    <row r="459" ht="14.25" customHeight="1">
      <c r="A459" s="2"/>
      <c r="B459" s="2"/>
      <c r="C459" s="2"/>
      <c r="D459" s="3"/>
    </row>
    <row r="460" ht="14.25" customHeight="1">
      <c r="A460" s="2"/>
      <c r="B460" s="2"/>
      <c r="C460" s="2"/>
      <c r="D460" s="3"/>
    </row>
    <row r="461" ht="14.25" customHeight="1">
      <c r="A461" s="2"/>
      <c r="B461" s="2"/>
      <c r="C461" s="2"/>
      <c r="D461" s="3"/>
    </row>
    <row r="462" ht="14.25" customHeight="1">
      <c r="A462" s="2"/>
      <c r="B462" s="2"/>
      <c r="C462" s="2"/>
      <c r="D462" s="3"/>
    </row>
    <row r="463" ht="14.25" customHeight="1">
      <c r="A463" s="2"/>
      <c r="B463" s="2"/>
      <c r="C463" s="2"/>
      <c r="D463" s="3"/>
    </row>
    <row r="464" ht="14.25" customHeight="1">
      <c r="A464" s="2"/>
      <c r="B464" s="2"/>
      <c r="C464" s="2"/>
      <c r="D464" s="3"/>
    </row>
    <row r="465" ht="14.25" customHeight="1">
      <c r="A465" s="2"/>
      <c r="B465" s="2"/>
      <c r="C465" s="2"/>
      <c r="D465" s="3"/>
    </row>
    <row r="466" ht="14.25" customHeight="1">
      <c r="A466" s="2"/>
      <c r="B466" s="2"/>
      <c r="C466" s="2"/>
      <c r="D466" s="3"/>
    </row>
    <row r="467" ht="14.25" customHeight="1">
      <c r="A467" s="2"/>
      <c r="B467" s="2"/>
      <c r="C467" s="2"/>
      <c r="D467" s="3"/>
    </row>
    <row r="468" ht="14.25" customHeight="1">
      <c r="A468" s="2"/>
      <c r="B468" s="2"/>
      <c r="C468" s="2"/>
      <c r="D468" s="3"/>
    </row>
    <row r="469" ht="14.25" customHeight="1">
      <c r="A469" s="2"/>
      <c r="B469" s="2"/>
      <c r="C469" s="2"/>
      <c r="D469" s="3"/>
    </row>
    <row r="470" ht="14.25" customHeight="1">
      <c r="A470" s="2"/>
      <c r="B470" s="2"/>
      <c r="C470" s="2"/>
      <c r="D470" s="3"/>
    </row>
    <row r="471" ht="14.25" customHeight="1">
      <c r="A471" s="2"/>
      <c r="B471" s="2"/>
      <c r="C471" s="2"/>
      <c r="D471" s="3"/>
    </row>
    <row r="472" ht="14.25" customHeight="1">
      <c r="A472" s="2"/>
      <c r="B472" s="2"/>
      <c r="C472" s="2"/>
      <c r="D472" s="3"/>
    </row>
    <row r="473" ht="14.25" customHeight="1">
      <c r="A473" s="2"/>
      <c r="B473" s="2"/>
      <c r="C473" s="2"/>
      <c r="D473" s="3"/>
    </row>
    <row r="474" ht="14.25" customHeight="1">
      <c r="A474" s="2"/>
      <c r="B474" s="2"/>
      <c r="C474" s="2"/>
      <c r="D474" s="3"/>
    </row>
    <row r="475" ht="14.25" customHeight="1">
      <c r="A475" s="2"/>
      <c r="B475" s="2"/>
      <c r="C475" s="2"/>
      <c r="D475" s="3"/>
    </row>
    <row r="476" ht="14.25" customHeight="1">
      <c r="A476" s="2"/>
      <c r="B476" s="2"/>
      <c r="C476" s="2"/>
      <c r="D476" s="3"/>
    </row>
    <row r="477" ht="14.25" customHeight="1">
      <c r="A477" s="2"/>
      <c r="B477" s="2"/>
      <c r="C477" s="2"/>
      <c r="D477" s="3"/>
    </row>
    <row r="478" ht="14.25" customHeight="1">
      <c r="A478" s="2"/>
      <c r="B478" s="2"/>
      <c r="C478" s="2"/>
      <c r="D478" s="3"/>
    </row>
    <row r="479" ht="14.25" customHeight="1">
      <c r="A479" s="2"/>
      <c r="B479" s="2"/>
      <c r="C479" s="2"/>
      <c r="D479" s="3"/>
    </row>
    <row r="480" ht="14.25" customHeight="1">
      <c r="A480" s="2"/>
      <c r="B480" s="2"/>
      <c r="C480" s="2"/>
      <c r="D480" s="3"/>
    </row>
    <row r="481" ht="14.25" customHeight="1">
      <c r="A481" s="2"/>
      <c r="B481" s="2"/>
      <c r="C481" s="2"/>
      <c r="D481" s="3"/>
    </row>
    <row r="482" ht="14.25" customHeight="1">
      <c r="A482" s="2"/>
      <c r="B482" s="2"/>
      <c r="C482" s="2"/>
      <c r="D482" s="3"/>
    </row>
    <row r="483" ht="14.25" customHeight="1">
      <c r="A483" s="2"/>
      <c r="B483" s="2"/>
      <c r="C483" s="2"/>
      <c r="D483" s="3"/>
    </row>
    <row r="484" ht="14.25" customHeight="1">
      <c r="A484" s="2"/>
      <c r="B484" s="2"/>
      <c r="C484" s="2"/>
      <c r="D484" s="3"/>
    </row>
    <row r="485" ht="14.25" customHeight="1">
      <c r="A485" s="2"/>
      <c r="B485" s="2"/>
      <c r="C485" s="2"/>
      <c r="D485" s="3"/>
    </row>
    <row r="486" ht="14.25" customHeight="1">
      <c r="A486" s="2"/>
      <c r="B486" s="2"/>
      <c r="C486" s="2"/>
      <c r="D486" s="3"/>
    </row>
    <row r="487" ht="14.25" customHeight="1">
      <c r="A487" s="2"/>
      <c r="B487" s="2"/>
      <c r="C487" s="2"/>
      <c r="D487" s="3"/>
    </row>
    <row r="488" ht="14.25" customHeight="1">
      <c r="A488" s="2"/>
      <c r="B488" s="2"/>
      <c r="C488" s="2"/>
      <c r="D488" s="3"/>
    </row>
    <row r="489" ht="14.25" customHeight="1">
      <c r="A489" s="2"/>
      <c r="B489" s="2"/>
      <c r="C489" s="2"/>
      <c r="D489" s="3"/>
    </row>
    <row r="490" ht="14.25" customHeight="1">
      <c r="A490" s="2"/>
      <c r="B490" s="2"/>
      <c r="C490" s="2"/>
      <c r="D490" s="3"/>
    </row>
    <row r="491" ht="14.25" customHeight="1">
      <c r="A491" s="2"/>
      <c r="B491" s="2"/>
      <c r="C491" s="6"/>
      <c r="D491" s="6"/>
    </row>
    <row r="492" ht="14.25" customHeight="1">
      <c r="A492" s="2"/>
      <c r="B492" s="2"/>
      <c r="C492" s="6"/>
      <c r="D492" s="6"/>
    </row>
    <row r="493" ht="14.25" customHeight="1">
      <c r="A493" s="2"/>
      <c r="B493" s="2"/>
      <c r="C493" s="6"/>
      <c r="D493" s="6"/>
    </row>
    <row r="494" ht="14.25" customHeight="1">
      <c r="A494" s="2"/>
      <c r="B494" s="2"/>
      <c r="C494" s="6"/>
      <c r="D494" s="6"/>
    </row>
    <row r="495" ht="14.25" customHeight="1">
      <c r="A495" s="2"/>
      <c r="B495" s="2"/>
      <c r="C495" s="6"/>
      <c r="D495" s="6"/>
    </row>
    <row r="496" ht="14.25" customHeight="1">
      <c r="A496" s="2"/>
      <c r="B496" s="2"/>
      <c r="C496" s="6"/>
      <c r="D496" s="6"/>
    </row>
    <row r="497" ht="14.25" customHeight="1">
      <c r="A497" s="2"/>
      <c r="B497" s="2"/>
      <c r="C497" s="6"/>
      <c r="D497" s="6"/>
    </row>
    <row r="498" ht="14.25" customHeight="1">
      <c r="A498" s="2"/>
      <c r="B498" s="2"/>
      <c r="C498" s="6"/>
      <c r="D498" s="6"/>
    </row>
    <row r="499" ht="14.25" customHeight="1">
      <c r="A499" s="2"/>
      <c r="B499" s="2"/>
      <c r="C499" s="6"/>
      <c r="D499" s="6"/>
    </row>
    <row r="500" ht="14.25" customHeight="1">
      <c r="A500" s="2"/>
      <c r="B500" s="2"/>
      <c r="C500" s="6"/>
      <c r="D500" s="6"/>
    </row>
    <row r="501" ht="14.25" customHeight="1">
      <c r="A501" s="2"/>
      <c r="B501" s="2"/>
      <c r="C501" s="6"/>
      <c r="D501" s="6"/>
    </row>
    <row r="502" ht="14.25" customHeight="1">
      <c r="A502" s="2"/>
      <c r="B502" s="2"/>
      <c r="C502" s="6"/>
      <c r="D502" s="6"/>
    </row>
    <row r="503" ht="14.25" customHeight="1">
      <c r="A503" s="2"/>
      <c r="B503" s="2"/>
      <c r="C503" s="6"/>
      <c r="D503" s="6"/>
    </row>
    <row r="504" ht="14.25" customHeight="1">
      <c r="A504" s="2"/>
      <c r="B504" s="2"/>
      <c r="C504" s="6"/>
      <c r="D504" s="6"/>
    </row>
    <row r="505" ht="14.25" customHeight="1">
      <c r="A505" s="2"/>
      <c r="B505" s="2"/>
      <c r="C505" s="6"/>
      <c r="D505" s="6"/>
    </row>
    <row r="506" ht="14.25" customHeight="1">
      <c r="A506" s="2"/>
      <c r="B506" s="2"/>
      <c r="C506" s="6"/>
      <c r="D506" s="6"/>
    </row>
    <row r="507" ht="14.25" customHeight="1">
      <c r="A507" s="2"/>
      <c r="B507" s="2"/>
      <c r="C507" s="6"/>
      <c r="D507" s="6"/>
    </row>
    <row r="508" ht="14.25" customHeight="1">
      <c r="A508" s="2"/>
      <c r="B508" s="2"/>
      <c r="C508" s="6"/>
      <c r="D508" s="6"/>
    </row>
    <row r="509" ht="14.25" customHeight="1">
      <c r="A509" s="2"/>
      <c r="B509" s="2"/>
      <c r="C509" s="6"/>
      <c r="D509" s="6"/>
    </row>
    <row r="510" ht="14.25" customHeight="1">
      <c r="A510" s="2"/>
      <c r="B510" s="2"/>
      <c r="C510" s="6"/>
      <c r="D510" s="6"/>
    </row>
    <row r="511" ht="14.25" customHeight="1">
      <c r="A511" s="2"/>
      <c r="B511" s="2"/>
      <c r="C511" s="6"/>
      <c r="D511" s="6"/>
    </row>
    <row r="512" ht="14.25" customHeight="1">
      <c r="A512" s="2"/>
      <c r="B512" s="2"/>
      <c r="C512" s="6"/>
      <c r="D512" s="6"/>
    </row>
    <row r="513" ht="14.25" customHeight="1">
      <c r="A513" s="2"/>
      <c r="B513" s="2"/>
      <c r="C513" s="6"/>
      <c r="D513" s="6"/>
    </row>
    <row r="514" ht="14.25" customHeight="1">
      <c r="A514" s="2"/>
      <c r="B514" s="2"/>
      <c r="C514" s="6"/>
      <c r="D514" s="6"/>
    </row>
    <row r="515" ht="14.25" customHeight="1">
      <c r="A515" s="2"/>
      <c r="B515" s="2"/>
      <c r="C515" s="6"/>
      <c r="D515" s="6"/>
    </row>
    <row r="516" ht="14.25" customHeight="1">
      <c r="A516" s="2"/>
      <c r="B516" s="2"/>
      <c r="C516" s="6"/>
      <c r="D516" s="6"/>
    </row>
    <row r="517" ht="14.25" customHeight="1">
      <c r="A517" s="2"/>
      <c r="B517" s="2"/>
      <c r="C517" s="6"/>
      <c r="D517" s="6"/>
    </row>
    <row r="518" ht="14.25" customHeight="1">
      <c r="A518" s="2"/>
      <c r="B518" s="2"/>
      <c r="C518" s="6"/>
      <c r="D518" s="6"/>
    </row>
    <row r="519" ht="14.25" customHeight="1">
      <c r="A519" s="2"/>
      <c r="B519" s="2"/>
      <c r="C519" s="6"/>
      <c r="D519" s="6"/>
    </row>
    <row r="520" ht="14.25" customHeight="1">
      <c r="A520" s="2"/>
      <c r="B520" s="2"/>
      <c r="C520" s="6"/>
      <c r="D520" s="6"/>
    </row>
    <row r="521" ht="14.25" customHeight="1">
      <c r="A521" s="2"/>
      <c r="B521" s="2"/>
      <c r="C521" s="6"/>
      <c r="D521" s="6"/>
    </row>
    <row r="522" ht="14.25" customHeight="1">
      <c r="A522" s="2"/>
      <c r="B522" s="2"/>
      <c r="C522" s="6"/>
      <c r="D522" s="6"/>
    </row>
    <row r="523" ht="14.25" customHeight="1">
      <c r="A523" s="2"/>
      <c r="B523" s="2"/>
      <c r="C523" s="6"/>
      <c r="D523" s="6"/>
    </row>
    <row r="524" ht="14.25" customHeight="1">
      <c r="A524" s="2"/>
      <c r="B524" s="2"/>
      <c r="C524" s="6"/>
      <c r="D524" s="6"/>
    </row>
    <row r="525" ht="14.25" customHeight="1">
      <c r="A525" s="2"/>
      <c r="B525" s="2"/>
      <c r="C525" s="6"/>
      <c r="D525" s="6"/>
    </row>
    <row r="526" ht="14.25" customHeight="1">
      <c r="A526" s="2"/>
      <c r="B526" s="2"/>
      <c r="C526" s="6"/>
      <c r="D526" s="6"/>
    </row>
    <row r="527" ht="14.25" customHeight="1">
      <c r="A527" s="2"/>
      <c r="B527" s="2"/>
      <c r="C527" s="6"/>
      <c r="D527" s="6"/>
    </row>
    <row r="528" ht="14.25" customHeight="1">
      <c r="A528" s="2"/>
      <c r="B528" s="2"/>
      <c r="C528" s="6"/>
      <c r="D528" s="6"/>
    </row>
    <row r="529" ht="14.25" customHeight="1">
      <c r="A529" s="2"/>
      <c r="B529" s="2"/>
      <c r="C529" s="6"/>
      <c r="D529" s="6"/>
    </row>
    <row r="530" ht="14.25" customHeight="1">
      <c r="A530" s="2"/>
      <c r="B530" s="2"/>
      <c r="C530" s="6"/>
      <c r="D530" s="6"/>
    </row>
    <row r="531" ht="14.25" customHeight="1">
      <c r="A531" s="2"/>
      <c r="B531" s="2"/>
      <c r="C531" s="6"/>
      <c r="D531" s="6"/>
    </row>
    <row r="532" ht="14.25" customHeight="1">
      <c r="A532" s="2"/>
      <c r="B532" s="2"/>
      <c r="C532" s="6"/>
      <c r="D532" s="6"/>
    </row>
    <row r="533" ht="14.25" customHeight="1">
      <c r="A533" s="2"/>
      <c r="B533" s="2"/>
      <c r="C533" s="6"/>
      <c r="D533" s="6"/>
    </row>
    <row r="534" ht="14.25" customHeight="1">
      <c r="A534" s="2"/>
      <c r="B534" s="2"/>
      <c r="C534" s="6"/>
      <c r="D534" s="6"/>
    </row>
    <row r="535" ht="14.25" customHeight="1">
      <c r="A535" s="2"/>
      <c r="B535" s="2"/>
      <c r="C535" s="6"/>
      <c r="D535" s="6"/>
    </row>
    <row r="536" ht="14.25" customHeight="1">
      <c r="A536" s="2"/>
      <c r="B536" s="2"/>
      <c r="C536" s="6"/>
      <c r="D536" s="6"/>
    </row>
    <row r="537" ht="14.25" customHeight="1">
      <c r="A537" s="2"/>
      <c r="B537" s="2"/>
      <c r="C537" s="6"/>
      <c r="D537" s="6"/>
    </row>
    <row r="538" ht="14.25" customHeight="1">
      <c r="A538" s="2"/>
      <c r="B538" s="2"/>
      <c r="C538" s="6"/>
      <c r="D538" s="6"/>
    </row>
    <row r="539" ht="14.25" customHeight="1">
      <c r="A539" s="2"/>
      <c r="B539" s="2"/>
      <c r="C539" s="6"/>
      <c r="D539" s="6"/>
    </row>
    <row r="540" ht="14.25" customHeight="1">
      <c r="A540" s="2"/>
      <c r="B540" s="2"/>
      <c r="C540" s="6"/>
      <c r="D540" s="6"/>
    </row>
    <row r="541" ht="14.25" customHeight="1">
      <c r="A541" s="2"/>
      <c r="B541" s="2"/>
      <c r="C541" s="6"/>
      <c r="D541" s="6"/>
    </row>
    <row r="542" ht="14.25" customHeight="1">
      <c r="A542" s="2"/>
      <c r="B542" s="2"/>
      <c r="C542" s="6"/>
      <c r="D542" s="6"/>
    </row>
    <row r="543" ht="14.25" customHeight="1">
      <c r="A543" s="2"/>
      <c r="B543" s="2"/>
      <c r="C543" s="6"/>
      <c r="D543" s="6"/>
    </row>
    <row r="544" ht="14.25" customHeight="1">
      <c r="A544" s="2"/>
      <c r="B544" s="2"/>
      <c r="C544" s="6"/>
      <c r="D544" s="6"/>
    </row>
    <row r="545" ht="14.25" customHeight="1">
      <c r="A545" s="2"/>
      <c r="B545" s="2"/>
      <c r="C545" s="6"/>
      <c r="D545" s="6"/>
    </row>
    <row r="546" ht="14.25" customHeight="1">
      <c r="A546" s="2"/>
      <c r="B546" s="2"/>
      <c r="C546" s="6"/>
      <c r="D546" s="6"/>
    </row>
    <row r="547" ht="14.25" customHeight="1">
      <c r="A547" s="2"/>
      <c r="B547" s="2"/>
      <c r="C547" s="6"/>
      <c r="D547" s="6"/>
    </row>
    <row r="548" ht="14.25" customHeight="1">
      <c r="A548" s="2"/>
      <c r="B548" s="2"/>
      <c r="C548" s="6"/>
      <c r="D548" s="6"/>
    </row>
    <row r="549" ht="14.25" customHeight="1">
      <c r="A549" s="2"/>
      <c r="B549" s="2"/>
      <c r="C549" s="6"/>
      <c r="D549" s="6"/>
    </row>
    <row r="550" ht="14.25" customHeight="1">
      <c r="A550" s="2"/>
      <c r="B550" s="2"/>
      <c r="C550" s="6"/>
      <c r="D550" s="6"/>
    </row>
    <row r="551" ht="14.25" customHeight="1">
      <c r="A551" s="2"/>
      <c r="B551" s="2"/>
      <c r="C551" s="6"/>
      <c r="D551" s="6"/>
    </row>
    <row r="552" ht="14.25" customHeight="1">
      <c r="A552" s="2"/>
      <c r="B552" s="2"/>
      <c r="C552" s="6"/>
      <c r="D552" s="6"/>
    </row>
    <row r="553" ht="14.25" customHeight="1">
      <c r="A553" s="2"/>
      <c r="B553" s="2"/>
      <c r="C553" s="6"/>
      <c r="D553" s="6"/>
    </row>
    <row r="554" ht="14.25" customHeight="1">
      <c r="A554" s="2"/>
      <c r="B554" s="2"/>
      <c r="C554" s="6"/>
      <c r="D554" s="6"/>
    </row>
    <row r="555" ht="14.25" customHeight="1">
      <c r="A555" s="2"/>
      <c r="B555" s="2"/>
      <c r="C555" s="6"/>
      <c r="D555" s="6"/>
    </row>
    <row r="556" ht="14.25" customHeight="1">
      <c r="A556" s="2"/>
      <c r="B556" s="2"/>
      <c r="C556" s="6"/>
      <c r="D556" s="6"/>
    </row>
    <row r="557" ht="14.25" customHeight="1">
      <c r="A557" s="2"/>
      <c r="B557" s="2"/>
      <c r="C557" s="6"/>
      <c r="D557" s="6"/>
    </row>
    <row r="558" ht="14.25" customHeight="1">
      <c r="A558" s="2"/>
      <c r="B558" s="2"/>
      <c r="C558" s="6"/>
      <c r="D558" s="6"/>
    </row>
    <row r="559" ht="14.25" customHeight="1">
      <c r="A559" s="2"/>
      <c r="B559" s="2"/>
      <c r="C559" s="6"/>
      <c r="D559" s="6"/>
    </row>
    <row r="560" ht="14.25" customHeight="1">
      <c r="A560" s="2"/>
      <c r="B560" s="2"/>
      <c r="C560" s="6"/>
      <c r="D560" s="6"/>
    </row>
    <row r="561" ht="14.25" customHeight="1">
      <c r="A561" s="2"/>
      <c r="B561" s="2"/>
      <c r="C561" s="6"/>
      <c r="D561" s="6"/>
    </row>
    <row r="562" ht="14.25" customHeight="1">
      <c r="A562" s="2"/>
      <c r="B562" s="2"/>
      <c r="C562" s="6"/>
      <c r="D562" s="6"/>
    </row>
    <row r="563" ht="14.25" customHeight="1">
      <c r="A563" s="2"/>
      <c r="B563" s="2"/>
      <c r="C563" s="6"/>
      <c r="D563" s="6"/>
    </row>
    <row r="564" ht="14.25" customHeight="1">
      <c r="A564" s="2"/>
      <c r="B564" s="2"/>
      <c r="C564" s="6"/>
      <c r="D564" s="6"/>
    </row>
    <row r="565" ht="14.25" customHeight="1">
      <c r="A565" s="2"/>
      <c r="B565" s="2"/>
      <c r="C565" s="6"/>
      <c r="D565" s="6"/>
    </row>
    <row r="566" ht="14.25" customHeight="1">
      <c r="A566" s="2"/>
      <c r="B566" s="2"/>
      <c r="C566" s="6"/>
      <c r="D566" s="6"/>
    </row>
    <row r="567" ht="14.25" customHeight="1">
      <c r="A567" s="2"/>
      <c r="B567" s="2"/>
      <c r="C567" s="6"/>
      <c r="D567" s="6"/>
    </row>
    <row r="568" ht="14.25" customHeight="1">
      <c r="A568" s="2"/>
      <c r="B568" s="2"/>
      <c r="C568" s="6"/>
      <c r="D568" s="6"/>
    </row>
    <row r="569" ht="14.25" customHeight="1">
      <c r="A569" s="2"/>
      <c r="B569" s="2"/>
      <c r="C569" s="6"/>
      <c r="D569" s="6"/>
    </row>
    <row r="570" ht="14.25" customHeight="1">
      <c r="A570" s="2"/>
      <c r="B570" s="2"/>
      <c r="C570" s="6"/>
      <c r="D570" s="6"/>
    </row>
    <row r="571" ht="14.25" customHeight="1">
      <c r="A571" s="2"/>
      <c r="B571" s="2"/>
      <c r="C571" s="6"/>
      <c r="D571" s="6"/>
    </row>
    <row r="572" ht="14.25" customHeight="1">
      <c r="A572" s="2"/>
      <c r="B572" s="2"/>
      <c r="C572" s="6"/>
      <c r="D572" s="6"/>
    </row>
    <row r="573" ht="14.25" customHeight="1">
      <c r="A573" s="2"/>
      <c r="B573" s="2"/>
      <c r="C573" s="6"/>
      <c r="D573" s="6"/>
    </row>
    <row r="574" ht="14.25" customHeight="1">
      <c r="A574" s="2"/>
      <c r="B574" s="2"/>
      <c r="C574" s="6"/>
      <c r="D574" s="6"/>
    </row>
    <row r="575" ht="14.25" customHeight="1">
      <c r="A575" s="2"/>
      <c r="B575" s="2"/>
      <c r="C575" s="6"/>
      <c r="D575" s="6"/>
    </row>
    <row r="576" ht="14.25" customHeight="1">
      <c r="A576" s="2"/>
      <c r="B576" s="2"/>
      <c r="C576" s="6"/>
      <c r="D576" s="6"/>
    </row>
    <row r="577" ht="14.25" customHeight="1">
      <c r="A577" s="2"/>
      <c r="B577" s="2"/>
      <c r="C577" s="6"/>
      <c r="D577" s="6"/>
    </row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57"/>
  </cols>
  <sheetData>
    <row r="1">
      <c r="A1" s="7" t="s">
        <v>1</v>
      </c>
      <c r="B1" s="7" t="s">
        <v>63</v>
      </c>
      <c r="C1" s="7" t="s">
        <v>64</v>
      </c>
      <c r="D1" s="8" t="s">
        <v>65</v>
      </c>
    </row>
    <row r="2">
      <c r="A2" s="9" t="str">
        <f>IFERROR(__xludf.DUMMYFUNCTION("ArrayFormula(split(flatten('Zdravotní gramotnost'!A4:A21&amp;""/""&amp;'Zdravotní gramotnost'!B3:E3&amp;""/""&amp;'Zdravotní gramotnost'!B4:E21),""/""))"),"Rakousko")</f>
        <v>Rakousko</v>
      </c>
      <c r="B2" s="2" t="str">
        <f>IFERROR(__xludf.DUMMYFUNCTION("""COMPUTED_VALUE"""),"Nedostatečná")</f>
        <v>Nedostatečná</v>
      </c>
      <c r="C2" s="2" t="str">
        <f>IFERROR(__xludf.DUMMYFUNCTION("""COMPUTED_VALUE"""),"4 %")</f>
        <v>4 %</v>
      </c>
      <c r="D2" s="10">
        <v>0.04</v>
      </c>
    </row>
    <row r="3">
      <c r="A3" s="2" t="str">
        <f>IFERROR(__xludf.DUMMYFUNCTION("""COMPUTED_VALUE"""),"Rakousko")</f>
        <v>Rakousko</v>
      </c>
      <c r="B3" s="2" t="str">
        <f>IFERROR(__xludf.DUMMYFUNCTION("""COMPUTED_VALUE"""),"Problematická")</f>
        <v>Problematická</v>
      </c>
      <c r="C3" s="2" t="str">
        <f>IFERROR(__xludf.DUMMYFUNCTION("""COMPUTED_VALUE"""),"28 %")</f>
        <v>28 %</v>
      </c>
      <c r="D3" s="10">
        <v>0.28</v>
      </c>
    </row>
    <row r="4">
      <c r="A4" s="2" t="str">
        <f>IFERROR(__xludf.DUMMYFUNCTION("""COMPUTED_VALUE"""),"Rakousko")</f>
        <v>Rakousko</v>
      </c>
      <c r="B4" s="2" t="str">
        <f>IFERROR(__xludf.DUMMYFUNCTION("""COMPUTED_VALUE"""),"Dostačující")</f>
        <v>Dostačující</v>
      </c>
      <c r="C4" s="2" t="str">
        <f>IFERROR(__xludf.DUMMYFUNCTION("""COMPUTED_VALUE"""),"45 %")</f>
        <v>45 %</v>
      </c>
      <c r="D4" s="10">
        <v>0.45</v>
      </c>
    </row>
    <row r="5">
      <c r="A5" s="2" t="str">
        <f>IFERROR(__xludf.DUMMYFUNCTION("""COMPUTED_VALUE"""),"Rakousko")</f>
        <v>Rakousko</v>
      </c>
      <c r="B5" s="2" t="str">
        <f>IFERROR(__xludf.DUMMYFUNCTION("""COMPUTED_VALUE"""),"Excelentní")</f>
        <v>Excelentní</v>
      </c>
      <c r="C5" s="2" t="str">
        <f>IFERROR(__xludf.DUMMYFUNCTION("""COMPUTED_VALUE"""),"23 %")</f>
        <v>23 %</v>
      </c>
      <c r="D5" s="10">
        <v>0.23</v>
      </c>
    </row>
    <row r="6">
      <c r="A6" s="2" t="str">
        <f>IFERROR(__xludf.DUMMYFUNCTION("""COMPUTED_VALUE"""),"Belgie")</f>
        <v>Belgie</v>
      </c>
      <c r="B6" s="2" t="str">
        <f>IFERROR(__xludf.DUMMYFUNCTION("""COMPUTED_VALUE"""),"Nedostatečná")</f>
        <v>Nedostatečná</v>
      </c>
      <c r="C6" s="2" t="str">
        <f>IFERROR(__xludf.DUMMYFUNCTION("""COMPUTED_VALUE"""),"27 %")</f>
        <v>27 %</v>
      </c>
      <c r="D6" s="10">
        <v>0.27</v>
      </c>
    </row>
    <row r="7">
      <c r="A7" s="2" t="str">
        <f>IFERROR(__xludf.DUMMYFUNCTION("""COMPUTED_VALUE"""),"Belgie")</f>
        <v>Belgie</v>
      </c>
      <c r="B7" s="2" t="str">
        <f>IFERROR(__xludf.DUMMYFUNCTION("""COMPUTED_VALUE"""),"Problematická")</f>
        <v>Problematická</v>
      </c>
      <c r="C7" s="2" t="str">
        <f>IFERROR(__xludf.DUMMYFUNCTION("""COMPUTED_VALUE"""),"35 %")</f>
        <v>35 %</v>
      </c>
      <c r="D7" s="10">
        <v>0.35</v>
      </c>
    </row>
    <row r="8">
      <c r="A8" s="2" t="str">
        <f>IFERROR(__xludf.DUMMYFUNCTION("""COMPUTED_VALUE"""),"Belgie")</f>
        <v>Belgie</v>
      </c>
      <c r="B8" s="2" t="str">
        <f>IFERROR(__xludf.DUMMYFUNCTION("""COMPUTED_VALUE"""),"Dostačující")</f>
        <v>Dostačující</v>
      </c>
      <c r="C8" s="2" t="str">
        <f>IFERROR(__xludf.DUMMYFUNCTION("""COMPUTED_VALUE"""),"26 %")</f>
        <v>26 %</v>
      </c>
      <c r="D8" s="10">
        <v>0.26</v>
      </c>
    </row>
    <row r="9">
      <c r="A9" s="2" t="str">
        <f>IFERROR(__xludf.DUMMYFUNCTION("""COMPUTED_VALUE"""),"Belgie")</f>
        <v>Belgie</v>
      </c>
      <c r="B9" s="2" t="str">
        <f>IFERROR(__xludf.DUMMYFUNCTION("""COMPUTED_VALUE"""),"Excelentní")</f>
        <v>Excelentní</v>
      </c>
      <c r="C9" s="2" t="str">
        <f>IFERROR(__xludf.DUMMYFUNCTION("""COMPUTED_VALUE"""),"12 %")</f>
        <v>12 %</v>
      </c>
      <c r="D9" s="10">
        <v>0.12</v>
      </c>
    </row>
    <row r="10">
      <c r="A10" s="2" t="str">
        <f>IFERROR(__xludf.DUMMYFUNCTION("""COMPUTED_VALUE"""),"Bulharsko")</f>
        <v>Bulharsko</v>
      </c>
      <c r="B10" s="2" t="str">
        <f>IFERROR(__xludf.DUMMYFUNCTION("""COMPUTED_VALUE"""),"Nedostatečná")</f>
        <v>Nedostatečná</v>
      </c>
      <c r="C10" s="2" t="str">
        <f>IFERROR(__xludf.DUMMYFUNCTION("""COMPUTED_VALUE"""),"16 %")</f>
        <v>16 %</v>
      </c>
      <c r="D10" s="10">
        <v>0.16</v>
      </c>
    </row>
    <row r="11">
      <c r="A11" s="2" t="str">
        <f>IFERROR(__xludf.DUMMYFUNCTION("""COMPUTED_VALUE"""),"Bulharsko")</f>
        <v>Bulharsko</v>
      </c>
      <c r="B11" s="2" t="str">
        <f>IFERROR(__xludf.DUMMYFUNCTION("""COMPUTED_VALUE"""),"Problematická")</f>
        <v>Problematická</v>
      </c>
      <c r="C11" s="2" t="str">
        <f>IFERROR(__xludf.DUMMYFUNCTION("""COMPUTED_VALUE"""),"41 %")</f>
        <v>41 %</v>
      </c>
      <c r="D11" s="10">
        <v>0.41</v>
      </c>
    </row>
    <row r="12">
      <c r="A12" s="2" t="str">
        <f>IFERROR(__xludf.DUMMYFUNCTION("""COMPUTED_VALUE"""),"Bulharsko")</f>
        <v>Bulharsko</v>
      </c>
      <c r="B12" s="2" t="str">
        <f>IFERROR(__xludf.DUMMYFUNCTION("""COMPUTED_VALUE"""),"Dostačující")</f>
        <v>Dostačující</v>
      </c>
      <c r="C12" s="2" t="str">
        <f>IFERROR(__xludf.DUMMYFUNCTION("""COMPUTED_VALUE"""),"34 %")</f>
        <v>34 %</v>
      </c>
      <c r="D12" s="10">
        <v>0.34</v>
      </c>
    </row>
    <row r="13">
      <c r="A13" s="2" t="str">
        <f>IFERROR(__xludf.DUMMYFUNCTION("""COMPUTED_VALUE"""),"Bulharsko")</f>
        <v>Bulharsko</v>
      </c>
      <c r="B13" s="2" t="str">
        <f>IFERROR(__xludf.DUMMYFUNCTION("""COMPUTED_VALUE"""),"Excelentní")</f>
        <v>Excelentní</v>
      </c>
      <c r="C13" s="2" t="str">
        <f>IFERROR(__xludf.DUMMYFUNCTION("""COMPUTED_VALUE"""),"9 %")</f>
        <v>9 %</v>
      </c>
      <c r="D13" s="10">
        <v>0.09</v>
      </c>
    </row>
    <row r="14">
      <c r="A14" s="2" t="str">
        <f>IFERROR(__xludf.DUMMYFUNCTION("""COMPUTED_VALUE"""),"Švýcarsko")</f>
        <v>Švýcarsko</v>
      </c>
      <c r="B14" s="2" t="str">
        <f>IFERROR(__xludf.DUMMYFUNCTION("""COMPUTED_VALUE"""),"Nedostatečná")</f>
        <v>Nedostatečná</v>
      </c>
      <c r="C14" s="2" t="str">
        <f>IFERROR(__xludf.DUMMYFUNCTION("""COMPUTED_VALUE"""),"11 %")</f>
        <v>11 %</v>
      </c>
      <c r="D14" s="10">
        <v>0.11</v>
      </c>
    </row>
    <row r="15">
      <c r="A15" s="2" t="str">
        <f>IFERROR(__xludf.DUMMYFUNCTION("""COMPUTED_VALUE"""),"Švýcarsko")</f>
        <v>Švýcarsko</v>
      </c>
      <c r="B15" s="2" t="str">
        <f>IFERROR(__xludf.DUMMYFUNCTION("""COMPUTED_VALUE"""),"Problematická")</f>
        <v>Problematická</v>
      </c>
      <c r="C15" s="2" t="str">
        <f>IFERROR(__xludf.DUMMYFUNCTION("""COMPUTED_VALUE"""),"38 %")</f>
        <v>38 %</v>
      </c>
      <c r="D15" s="10">
        <v>0.38</v>
      </c>
    </row>
    <row r="16">
      <c r="A16" s="2" t="str">
        <f>IFERROR(__xludf.DUMMYFUNCTION("""COMPUTED_VALUE"""),"Švýcarsko")</f>
        <v>Švýcarsko</v>
      </c>
      <c r="B16" s="2" t="str">
        <f>IFERROR(__xludf.DUMMYFUNCTION("""COMPUTED_VALUE"""),"Dostačující")</f>
        <v>Dostačující</v>
      </c>
      <c r="C16" s="2" t="str">
        <f>IFERROR(__xludf.DUMMYFUNCTION("""COMPUTED_VALUE"""),"39 %")</f>
        <v>39 %</v>
      </c>
      <c r="D16" s="10">
        <v>0.39</v>
      </c>
    </row>
    <row r="17">
      <c r="A17" s="2" t="str">
        <f>IFERROR(__xludf.DUMMYFUNCTION("""COMPUTED_VALUE"""),"Švýcarsko")</f>
        <v>Švýcarsko</v>
      </c>
      <c r="B17" s="2" t="str">
        <f>IFERROR(__xludf.DUMMYFUNCTION("""COMPUTED_VALUE"""),"Excelentní")</f>
        <v>Excelentní</v>
      </c>
      <c r="C17" s="2" t="str">
        <f>IFERROR(__xludf.DUMMYFUNCTION("""COMPUTED_VALUE"""),"12 %")</f>
        <v>12 %</v>
      </c>
      <c r="D17" s="10">
        <v>0.12</v>
      </c>
    </row>
    <row r="18">
      <c r="A18" s="2" t="str">
        <f>IFERROR(__xludf.DUMMYFUNCTION("""COMPUTED_VALUE"""),"Česká republika")</f>
        <v>Česká republika</v>
      </c>
      <c r="B18" s="2" t="str">
        <f>IFERROR(__xludf.DUMMYFUNCTION("""COMPUTED_VALUE"""),"Nedostatečná")</f>
        <v>Nedostatečná</v>
      </c>
      <c r="C18" s="2" t="str">
        <f>IFERROR(__xludf.DUMMYFUNCTION("""COMPUTED_VALUE"""),"13 %")</f>
        <v>13 %</v>
      </c>
      <c r="D18" s="10">
        <v>0.13</v>
      </c>
    </row>
    <row r="19">
      <c r="A19" s="2" t="str">
        <f>IFERROR(__xludf.DUMMYFUNCTION("""COMPUTED_VALUE"""),"Česká republika")</f>
        <v>Česká republika</v>
      </c>
      <c r="B19" s="2" t="str">
        <f>IFERROR(__xludf.DUMMYFUNCTION("""COMPUTED_VALUE"""),"Problematická")</f>
        <v>Problematická</v>
      </c>
      <c r="C19" s="2" t="str">
        <f>IFERROR(__xludf.DUMMYFUNCTION("""COMPUTED_VALUE"""),"34 %")</f>
        <v>34 %</v>
      </c>
      <c r="D19" s="10">
        <v>0.34</v>
      </c>
    </row>
    <row r="20">
      <c r="A20" s="2" t="str">
        <f>IFERROR(__xludf.DUMMYFUNCTION("""COMPUTED_VALUE"""),"Česká republika")</f>
        <v>Česká republika</v>
      </c>
      <c r="B20" s="2" t="str">
        <f>IFERROR(__xludf.DUMMYFUNCTION("""COMPUTED_VALUE"""),"Dostačující")</f>
        <v>Dostačující</v>
      </c>
      <c r="C20" s="2" t="str">
        <f>IFERROR(__xludf.DUMMYFUNCTION("""COMPUTED_VALUE"""),"43 %")</f>
        <v>43 %</v>
      </c>
      <c r="D20" s="10">
        <v>0.43</v>
      </c>
    </row>
    <row r="21">
      <c r="A21" s="2" t="str">
        <f>IFERROR(__xludf.DUMMYFUNCTION("""COMPUTED_VALUE"""),"Česká republika")</f>
        <v>Česká republika</v>
      </c>
      <c r="B21" s="2" t="str">
        <f>IFERROR(__xludf.DUMMYFUNCTION("""COMPUTED_VALUE"""),"Excelentní")</f>
        <v>Excelentní</v>
      </c>
      <c r="C21" s="2" t="str">
        <f>IFERROR(__xludf.DUMMYFUNCTION("""COMPUTED_VALUE"""),"10 %")</f>
        <v>10 %</v>
      </c>
      <c r="D21" s="10">
        <v>0.1</v>
      </c>
    </row>
    <row r="22">
      <c r="A22" s="2" t="str">
        <f>IFERROR(__xludf.DUMMYFUNCTION("""COMPUTED_VALUE"""),"Německo")</f>
        <v>Německo</v>
      </c>
      <c r="B22" s="2" t="str">
        <f>IFERROR(__xludf.DUMMYFUNCTION("""COMPUTED_VALUE"""),"Nedostatečná")</f>
        <v>Nedostatečná</v>
      </c>
      <c r="C22" s="2" t="str">
        <f>IFERROR(__xludf.DUMMYFUNCTION("""COMPUTED_VALUE"""),"24 %")</f>
        <v>24 %</v>
      </c>
      <c r="D22" s="10">
        <v>0.24</v>
      </c>
    </row>
    <row r="23">
      <c r="A23" s="2" t="str">
        <f>IFERROR(__xludf.DUMMYFUNCTION("""COMPUTED_VALUE"""),"Německo")</f>
        <v>Německo</v>
      </c>
      <c r="B23" s="2" t="str">
        <f>IFERROR(__xludf.DUMMYFUNCTION("""COMPUTED_VALUE"""),"Problematická")</f>
        <v>Problematická</v>
      </c>
      <c r="C23" s="2" t="str">
        <f>IFERROR(__xludf.DUMMYFUNCTION("""COMPUTED_VALUE"""),"48 %")</f>
        <v>48 %</v>
      </c>
      <c r="D23" s="10">
        <v>0.48</v>
      </c>
    </row>
    <row r="24">
      <c r="A24" s="2" t="str">
        <f>IFERROR(__xludf.DUMMYFUNCTION("""COMPUTED_VALUE"""),"Německo")</f>
        <v>Německo</v>
      </c>
      <c r="B24" s="2" t="str">
        <f>IFERROR(__xludf.DUMMYFUNCTION("""COMPUTED_VALUE"""),"Dostačující")</f>
        <v>Dostačující</v>
      </c>
      <c r="C24" s="2" t="str">
        <f>IFERROR(__xludf.DUMMYFUNCTION("""COMPUTED_VALUE"""),"23 %")</f>
        <v>23 %</v>
      </c>
      <c r="D24" s="10">
        <v>0.23</v>
      </c>
    </row>
    <row r="25">
      <c r="A25" s="2" t="str">
        <f>IFERROR(__xludf.DUMMYFUNCTION("""COMPUTED_VALUE"""),"Německo")</f>
        <v>Německo</v>
      </c>
      <c r="B25" s="2" t="str">
        <f>IFERROR(__xludf.DUMMYFUNCTION("""COMPUTED_VALUE"""),"Excelentní")</f>
        <v>Excelentní</v>
      </c>
      <c r="C25" s="2" t="str">
        <f>IFERROR(__xludf.DUMMYFUNCTION("""COMPUTED_VALUE"""),"5 %")</f>
        <v>5 %</v>
      </c>
      <c r="D25" s="10">
        <v>0.05</v>
      </c>
    </row>
    <row r="26">
      <c r="A26" s="2" t="str">
        <f>IFERROR(__xludf.DUMMYFUNCTION("""COMPUTED_VALUE"""),"Dánsko")</f>
        <v>Dánsko</v>
      </c>
      <c r="B26" s="2" t="str">
        <f>IFERROR(__xludf.DUMMYFUNCTION("""COMPUTED_VALUE"""),"Nedostatečná")</f>
        <v>Nedostatečná</v>
      </c>
      <c r="C26" s="2" t="str">
        <f>IFERROR(__xludf.DUMMYFUNCTION("""COMPUTED_VALUE"""),"11 %")</f>
        <v>11 %</v>
      </c>
      <c r="D26" s="10">
        <v>0.11</v>
      </c>
    </row>
    <row r="27">
      <c r="A27" s="2" t="str">
        <f>IFERROR(__xludf.DUMMYFUNCTION("""COMPUTED_VALUE"""),"Dánsko")</f>
        <v>Dánsko</v>
      </c>
      <c r="B27" s="2" t="str">
        <f>IFERROR(__xludf.DUMMYFUNCTION("""COMPUTED_VALUE"""),"Problematická")</f>
        <v>Problematická</v>
      </c>
      <c r="C27" s="2" t="str">
        <f>IFERROR(__xludf.DUMMYFUNCTION("""COMPUTED_VALUE"""),"36 %")</f>
        <v>36 %</v>
      </c>
      <c r="D27" s="10">
        <v>0.36</v>
      </c>
    </row>
    <row r="28">
      <c r="A28" s="2" t="str">
        <f>IFERROR(__xludf.DUMMYFUNCTION("""COMPUTED_VALUE"""),"Dánsko")</f>
        <v>Dánsko</v>
      </c>
      <c r="B28" s="2" t="str">
        <f>IFERROR(__xludf.DUMMYFUNCTION("""COMPUTED_VALUE"""),"Dostačující")</f>
        <v>Dostačující</v>
      </c>
      <c r="C28" s="2" t="str">
        <f>IFERROR(__xludf.DUMMYFUNCTION("""COMPUTED_VALUE"""),"37 %")</f>
        <v>37 %</v>
      </c>
      <c r="D28" s="10">
        <v>0.37</v>
      </c>
    </row>
    <row r="29">
      <c r="A29" s="2" t="str">
        <f>IFERROR(__xludf.DUMMYFUNCTION("""COMPUTED_VALUE"""),"Dánsko")</f>
        <v>Dánsko</v>
      </c>
      <c r="B29" s="2" t="str">
        <f>IFERROR(__xludf.DUMMYFUNCTION("""COMPUTED_VALUE"""),"Excelentní")</f>
        <v>Excelentní</v>
      </c>
      <c r="C29" s="2" t="str">
        <f>IFERROR(__xludf.DUMMYFUNCTION("""COMPUTED_VALUE"""),"16 %")</f>
        <v>16 %</v>
      </c>
      <c r="D29" s="10">
        <v>0.16</v>
      </c>
    </row>
    <row r="30">
      <c r="A30" s="2" t="str">
        <f>IFERROR(__xludf.DUMMYFUNCTION("""COMPUTED_VALUE"""),"Francie")</f>
        <v>Francie</v>
      </c>
      <c r="B30" s="2" t="str">
        <f>IFERROR(__xludf.DUMMYFUNCTION("""COMPUTED_VALUE"""),"Nedostatečná")</f>
        <v>Nedostatečná</v>
      </c>
      <c r="C30" s="2" t="str">
        <f>IFERROR(__xludf.DUMMYFUNCTION("""COMPUTED_VALUE"""),"14 %")</f>
        <v>14 %</v>
      </c>
      <c r="D30" s="10">
        <v>0.14</v>
      </c>
    </row>
    <row r="31">
      <c r="A31" s="2" t="str">
        <f>IFERROR(__xludf.DUMMYFUNCTION("""COMPUTED_VALUE"""),"Francie")</f>
        <v>Francie</v>
      </c>
      <c r="B31" s="2" t="str">
        <f>IFERROR(__xludf.DUMMYFUNCTION("""COMPUTED_VALUE"""),"Problematická")</f>
        <v>Problematická</v>
      </c>
      <c r="C31" s="2" t="str">
        <f>IFERROR(__xludf.DUMMYFUNCTION("""COMPUTED_VALUE"""),"30 %")</f>
        <v>30 %</v>
      </c>
      <c r="D31" s="10">
        <v>0.3</v>
      </c>
    </row>
    <row r="32">
      <c r="A32" s="2" t="str">
        <f>IFERROR(__xludf.DUMMYFUNCTION("""COMPUTED_VALUE"""),"Francie")</f>
        <v>Francie</v>
      </c>
      <c r="B32" s="2" t="str">
        <f>IFERROR(__xludf.DUMMYFUNCTION("""COMPUTED_VALUE"""),"Dostačující")</f>
        <v>Dostačující</v>
      </c>
      <c r="C32" s="2" t="str">
        <f>IFERROR(__xludf.DUMMYFUNCTION("""COMPUTED_VALUE"""),"40 %")</f>
        <v>40 %</v>
      </c>
      <c r="D32" s="10">
        <v>0.4</v>
      </c>
    </row>
    <row r="33">
      <c r="A33" s="2" t="str">
        <f>IFERROR(__xludf.DUMMYFUNCTION("""COMPUTED_VALUE"""),"Francie")</f>
        <v>Francie</v>
      </c>
      <c r="B33" s="2" t="str">
        <f>IFERROR(__xludf.DUMMYFUNCTION("""COMPUTED_VALUE"""),"Excelentní")</f>
        <v>Excelentní</v>
      </c>
      <c r="C33" s="2" t="str">
        <f>IFERROR(__xludf.DUMMYFUNCTION("""COMPUTED_VALUE"""),"16 %")</f>
        <v>16 %</v>
      </c>
      <c r="D33" s="10">
        <v>0.16</v>
      </c>
    </row>
    <row r="34">
      <c r="A34" s="2" t="str">
        <f>IFERROR(__xludf.DUMMYFUNCTION("""COMPUTED_VALUE"""),"Maďarsko")</f>
        <v>Maďarsko</v>
      </c>
      <c r="B34" s="2" t="str">
        <f>IFERROR(__xludf.DUMMYFUNCTION("""COMPUTED_VALUE"""),"Nedostatečná")</f>
        <v>Nedostatečná</v>
      </c>
      <c r="C34" s="2" t="str">
        <f>IFERROR(__xludf.DUMMYFUNCTION("""COMPUTED_VALUE"""),"11 %")</f>
        <v>11 %</v>
      </c>
      <c r="D34" s="10">
        <v>0.11</v>
      </c>
    </row>
    <row r="35">
      <c r="A35" s="2" t="str">
        <f>IFERROR(__xludf.DUMMYFUNCTION("""COMPUTED_VALUE"""),"Maďarsko")</f>
        <v>Maďarsko</v>
      </c>
      <c r="B35" s="2" t="str">
        <f>IFERROR(__xludf.DUMMYFUNCTION("""COMPUTED_VALUE"""),"Problematická")</f>
        <v>Problematická</v>
      </c>
      <c r="C35" s="2" t="str">
        <f>IFERROR(__xludf.DUMMYFUNCTION("""COMPUTED_VALUE"""),"30 %")</f>
        <v>30 %</v>
      </c>
      <c r="D35" s="10">
        <v>0.3</v>
      </c>
    </row>
    <row r="36">
      <c r="A36" s="2" t="str">
        <f>IFERROR(__xludf.DUMMYFUNCTION("""COMPUTED_VALUE"""),"Maďarsko")</f>
        <v>Maďarsko</v>
      </c>
      <c r="B36" s="2" t="str">
        <f>IFERROR(__xludf.DUMMYFUNCTION("""COMPUTED_VALUE"""),"Dostačující")</f>
        <v>Dostačující</v>
      </c>
      <c r="C36" s="2" t="str">
        <f>IFERROR(__xludf.DUMMYFUNCTION("""COMPUTED_VALUE"""),"50 %")</f>
        <v>50 %</v>
      </c>
      <c r="D36" s="10">
        <v>0.5</v>
      </c>
    </row>
    <row r="37">
      <c r="A37" s="2" t="str">
        <f>IFERROR(__xludf.DUMMYFUNCTION("""COMPUTED_VALUE"""),"Maďarsko")</f>
        <v>Maďarsko</v>
      </c>
      <c r="B37" s="2" t="str">
        <f>IFERROR(__xludf.DUMMYFUNCTION("""COMPUTED_VALUE"""),"Excelentní")</f>
        <v>Excelentní</v>
      </c>
      <c r="C37" s="2" t="str">
        <f>IFERROR(__xludf.DUMMYFUNCTION("""COMPUTED_VALUE"""),"9 %")</f>
        <v>9 %</v>
      </c>
      <c r="D37" s="10">
        <v>0.09</v>
      </c>
    </row>
    <row r="38">
      <c r="A38" s="2" t="str">
        <f>IFERROR(__xludf.DUMMYFUNCTION("""COMPUTED_VALUE"""),"Irsko")</f>
        <v>Irsko</v>
      </c>
      <c r="B38" s="2" t="str">
        <f>IFERROR(__xludf.DUMMYFUNCTION("""COMPUTED_VALUE"""),"Nedostatečná")</f>
        <v>Nedostatečná</v>
      </c>
      <c r="C38" s="2" t="str">
        <f>IFERROR(__xludf.DUMMYFUNCTION("""COMPUTED_VALUE"""),"6 %")</f>
        <v>6 %</v>
      </c>
      <c r="D38" s="10">
        <v>0.06</v>
      </c>
    </row>
    <row r="39">
      <c r="A39" s="2" t="str">
        <f>IFERROR(__xludf.DUMMYFUNCTION("""COMPUTED_VALUE"""),"Irsko")</f>
        <v>Irsko</v>
      </c>
      <c r="B39" s="2" t="str">
        <f>IFERROR(__xludf.DUMMYFUNCTION("""COMPUTED_VALUE"""),"Problematická")</f>
        <v>Problematická</v>
      </c>
      <c r="C39" s="2" t="str">
        <f>IFERROR(__xludf.DUMMYFUNCTION("""COMPUTED_VALUE"""),"37 %")</f>
        <v>37 %</v>
      </c>
      <c r="D39" s="10">
        <v>0.37</v>
      </c>
    </row>
    <row r="40">
      <c r="A40" s="2" t="str">
        <f>IFERROR(__xludf.DUMMYFUNCTION("""COMPUTED_VALUE"""),"Irsko")</f>
        <v>Irsko</v>
      </c>
      <c r="B40" s="2" t="str">
        <f>IFERROR(__xludf.DUMMYFUNCTION("""COMPUTED_VALUE"""),"Dostačující")</f>
        <v>Dostačující</v>
      </c>
      <c r="C40" s="2" t="str">
        <f>IFERROR(__xludf.DUMMYFUNCTION("""COMPUTED_VALUE"""),"28 %")</f>
        <v>28 %</v>
      </c>
      <c r="D40" s="10">
        <v>0.28</v>
      </c>
    </row>
    <row r="41">
      <c r="A41" s="2" t="str">
        <f>IFERROR(__xludf.DUMMYFUNCTION("""COMPUTED_VALUE"""),"Irsko")</f>
        <v>Irsko</v>
      </c>
      <c r="B41" s="2" t="str">
        <f>IFERROR(__xludf.DUMMYFUNCTION("""COMPUTED_VALUE"""),"Excelentní")</f>
        <v>Excelentní</v>
      </c>
      <c r="C41" s="2" t="str">
        <f>IFERROR(__xludf.DUMMYFUNCTION("""COMPUTED_VALUE"""),"29 %")</f>
        <v>29 %</v>
      </c>
      <c r="D41" s="10">
        <v>0.29</v>
      </c>
    </row>
    <row r="42">
      <c r="A42" s="2" t="str">
        <f>IFERROR(__xludf.DUMMYFUNCTION("""COMPUTED_VALUE"""),"Izrael")</f>
        <v>Izrael</v>
      </c>
      <c r="B42" s="2" t="str">
        <f>IFERROR(__xludf.DUMMYFUNCTION("""COMPUTED_VALUE"""),"Nedostatečná")</f>
        <v>Nedostatečná</v>
      </c>
      <c r="C42" s="2" t="str">
        <f>IFERROR(__xludf.DUMMYFUNCTION("""COMPUTED_VALUE"""),"18 %")</f>
        <v>18 %</v>
      </c>
      <c r="D42" s="10">
        <v>0.18</v>
      </c>
    </row>
    <row r="43">
      <c r="A43" s="2" t="str">
        <f>IFERROR(__xludf.DUMMYFUNCTION("""COMPUTED_VALUE"""),"Izrael")</f>
        <v>Izrael</v>
      </c>
      <c r="B43" s="2" t="str">
        <f>IFERROR(__xludf.DUMMYFUNCTION("""COMPUTED_VALUE"""),"Problematická")</f>
        <v>Problematická</v>
      </c>
      <c r="C43" s="2" t="str">
        <f>IFERROR(__xludf.DUMMYFUNCTION("""COMPUTED_VALUE"""),"34 %")</f>
        <v>34 %</v>
      </c>
      <c r="D43" s="10">
        <v>0.34</v>
      </c>
    </row>
    <row r="44">
      <c r="A44" s="2" t="str">
        <f>IFERROR(__xludf.DUMMYFUNCTION("""COMPUTED_VALUE"""),"Izrael")</f>
        <v>Izrael</v>
      </c>
      <c r="B44" s="2" t="str">
        <f>IFERROR(__xludf.DUMMYFUNCTION("""COMPUTED_VALUE"""),"Dostačující")</f>
        <v>Dostačující</v>
      </c>
      <c r="C44" s="2" t="str">
        <f>IFERROR(__xludf.DUMMYFUNCTION("""COMPUTED_VALUE"""),"33 %")</f>
        <v>33 %</v>
      </c>
      <c r="D44" s="10">
        <v>0.33</v>
      </c>
    </row>
    <row r="45">
      <c r="A45" s="2" t="str">
        <f>IFERROR(__xludf.DUMMYFUNCTION("""COMPUTED_VALUE"""),"Izrael")</f>
        <v>Izrael</v>
      </c>
      <c r="B45" s="2" t="str">
        <f>IFERROR(__xludf.DUMMYFUNCTION("""COMPUTED_VALUE"""),"Excelentní")</f>
        <v>Excelentní</v>
      </c>
      <c r="C45" s="2" t="str">
        <f>IFERROR(__xludf.DUMMYFUNCTION("""COMPUTED_VALUE"""),"15 %")</f>
        <v>15 %</v>
      </c>
      <c r="D45" s="10">
        <v>0.15</v>
      </c>
    </row>
    <row r="46">
      <c r="A46" s="2" t="str">
        <f>IFERROR(__xludf.DUMMYFUNCTION("""COMPUTED_VALUE"""),"Itálie")</f>
        <v>Itálie</v>
      </c>
      <c r="B46" s="2" t="str">
        <f>IFERROR(__xludf.DUMMYFUNCTION("""COMPUTED_VALUE"""),"Nedostatečná")</f>
        <v>Nedostatečná</v>
      </c>
      <c r="C46" s="2" t="str">
        <f>IFERROR(__xludf.DUMMYFUNCTION("""COMPUTED_VALUE"""),"23 %")</f>
        <v>23 %</v>
      </c>
      <c r="D46" s="10">
        <v>0.23</v>
      </c>
    </row>
    <row r="47">
      <c r="A47" s="2" t="str">
        <f>IFERROR(__xludf.DUMMYFUNCTION("""COMPUTED_VALUE"""),"Itálie")</f>
        <v>Itálie</v>
      </c>
      <c r="B47" s="2" t="str">
        <f>IFERROR(__xludf.DUMMYFUNCTION("""COMPUTED_VALUE"""),"Problematická")</f>
        <v>Problematická</v>
      </c>
      <c r="C47" s="2" t="str">
        <f>IFERROR(__xludf.DUMMYFUNCTION("""COMPUTED_VALUE"""),"35 %")</f>
        <v>35 %</v>
      </c>
      <c r="D47" s="10">
        <v>0.35</v>
      </c>
    </row>
    <row r="48">
      <c r="A48" s="2" t="str">
        <f>IFERROR(__xludf.DUMMYFUNCTION("""COMPUTED_VALUE"""),"Itálie")</f>
        <v>Itálie</v>
      </c>
      <c r="B48" s="2" t="str">
        <f>IFERROR(__xludf.DUMMYFUNCTION("""COMPUTED_VALUE"""),"Dostačující")</f>
        <v>Dostačující</v>
      </c>
      <c r="C48" s="2" t="str">
        <f>IFERROR(__xludf.DUMMYFUNCTION("""COMPUTED_VALUE"""),"34 %")</f>
        <v>34 %</v>
      </c>
      <c r="D48" s="10">
        <v>0.34</v>
      </c>
    </row>
    <row r="49">
      <c r="A49" s="2" t="str">
        <f>IFERROR(__xludf.DUMMYFUNCTION("""COMPUTED_VALUE"""),"Itálie")</f>
        <v>Itálie</v>
      </c>
      <c r="B49" s="2" t="str">
        <f>IFERROR(__xludf.DUMMYFUNCTION("""COMPUTED_VALUE"""),"Excelentní")</f>
        <v>Excelentní</v>
      </c>
      <c r="C49" s="2" t="str">
        <f>IFERROR(__xludf.DUMMYFUNCTION("""COMPUTED_VALUE"""),"9 %")</f>
        <v>9 %</v>
      </c>
      <c r="D49" s="10">
        <v>0.09</v>
      </c>
    </row>
    <row r="50">
      <c r="A50" s="2" t="str">
        <f>IFERROR(__xludf.DUMMYFUNCTION("""COMPUTED_VALUE"""),"Norsko")</f>
        <v>Norsko</v>
      </c>
      <c r="B50" s="2" t="str">
        <f>IFERROR(__xludf.DUMMYFUNCTION("""COMPUTED_VALUE"""),"Nedostatečná")</f>
        <v>Nedostatečná</v>
      </c>
      <c r="C50" s="2" t="str">
        <f>IFERROR(__xludf.DUMMYFUNCTION("""COMPUTED_VALUE"""),"8 %")</f>
        <v>8 %</v>
      </c>
      <c r="D50" s="10">
        <v>0.08</v>
      </c>
    </row>
    <row r="51">
      <c r="A51" s="2" t="str">
        <f>IFERROR(__xludf.DUMMYFUNCTION("""COMPUTED_VALUE"""),"Norsko")</f>
        <v>Norsko</v>
      </c>
      <c r="B51" s="2" t="str">
        <f>IFERROR(__xludf.DUMMYFUNCTION("""COMPUTED_VALUE"""),"Problematická")</f>
        <v>Problematická</v>
      </c>
      <c r="C51" s="2" t="str">
        <f>IFERROR(__xludf.DUMMYFUNCTION("""COMPUTED_VALUE"""),"38 %")</f>
        <v>38 %</v>
      </c>
      <c r="D51" s="10">
        <v>0.38</v>
      </c>
    </row>
    <row r="52">
      <c r="A52" s="2" t="str">
        <f>IFERROR(__xludf.DUMMYFUNCTION("""COMPUTED_VALUE"""),"Norsko")</f>
        <v>Norsko</v>
      </c>
      <c r="B52" s="2" t="str">
        <f>IFERROR(__xludf.DUMMYFUNCTION("""COMPUTED_VALUE"""),"Dostačující")</f>
        <v>Dostačující</v>
      </c>
      <c r="C52" s="2" t="str">
        <f>IFERROR(__xludf.DUMMYFUNCTION("""COMPUTED_VALUE"""),"35 %")</f>
        <v>35 %</v>
      </c>
      <c r="D52" s="10">
        <v>0.35</v>
      </c>
    </row>
    <row r="53">
      <c r="A53" s="2" t="str">
        <f>IFERROR(__xludf.DUMMYFUNCTION("""COMPUTED_VALUE"""),"Norsko")</f>
        <v>Norsko</v>
      </c>
      <c r="B53" s="2" t="str">
        <f>IFERROR(__xludf.DUMMYFUNCTION("""COMPUTED_VALUE"""),"Excelentní")</f>
        <v>Excelentní</v>
      </c>
      <c r="C53" s="2" t="str">
        <f>IFERROR(__xludf.DUMMYFUNCTION("""COMPUTED_VALUE"""),"20 %")</f>
        <v>20 %</v>
      </c>
      <c r="D53" s="10">
        <v>0.2</v>
      </c>
    </row>
    <row r="54">
      <c r="A54" s="2" t="str">
        <f>IFERROR(__xludf.DUMMYFUNCTION("""COMPUTED_VALUE"""),"Portugalsko")</f>
        <v>Portugalsko</v>
      </c>
      <c r="B54" s="2" t="str">
        <f>IFERROR(__xludf.DUMMYFUNCTION("""COMPUTED_VALUE"""),"Nedostatečná")</f>
        <v>Nedostatečná</v>
      </c>
      <c r="C54" s="2" t="str">
        <f>IFERROR(__xludf.DUMMYFUNCTION("""COMPUTED_VALUE"""),"8 %")</f>
        <v>8 %</v>
      </c>
      <c r="D54" s="10">
        <v>0.08</v>
      </c>
    </row>
    <row r="55">
      <c r="A55" s="2" t="str">
        <f>IFERROR(__xludf.DUMMYFUNCTION("""COMPUTED_VALUE"""),"Portugalsko")</f>
        <v>Portugalsko</v>
      </c>
      <c r="B55" s="2" t="str">
        <f>IFERROR(__xludf.DUMMYFUNCTION("""COMPUTED_VALUE"""),"Problematická")</f>
        <v>Problematická</v>
      </c>
      <c r="C55" s="2" t="str">
        <f>IFERROR(__xludf.DUMMYFUNCTION("""COMPUTED_VALUE"""),"22 %")</f>
        <v>22 %</v>
      </c>
      <c r="D55" s="10">
        <v>0.22</v>
      </c>
    </row>
    <row r="56">
      <c r="A56" s="2" t="str">
        <f>IFERROR(__xludf.DUMMYFUNCTION("""COMPUTED_VALUE"""),"Portugalsko")</f>
        <v>Portugalsko</v>
      </c>
      <c r="B56" s="2" t="str">
        <f>IFERROR(__xludf.DUMMYFUNCTION("""COMPUTED_VALUE"""),"Dostačující")</f>
        <v>Dostačující</v>
      </c>
      <c r="C56" s="2" t="str">
        <f>IFERROR(__xludf.DUMMYFUNCTION("""COMPUTED_VALUE"""),"65 %")</f>
        <v>65 %</v>
      </c>
      <c r="D56" s="10">
        <v>0.65</v>
      </c>
    </row>
    <row r="57">
      <c r="A57" s="2" t="str">
        <f>IFERROR(__xludf.DUMMYFUNCTION("""COMPUTED_VALUE"""),"Portugalsko")</f>
        <v>Portugalsko</v>
      </c>
      <c r="B57" s="2" t="str">
        <f>IFERROR(__xludf.DUMMYFUNCTION("""COMPUTED_VALUE"""),"Excelentní")</f>
        <v>Excelentní</v>
      </c>
      <c r="C57" s="2" t="str">
        <f>IFERROR(__xludf.DUMMYFUNCTION("""COMPUTED_VALUE"""),"5 %")</f>
        <v>5 %</v>
      </c>
      <c r="D57" s="10">
        <v>0.05</v>
      </c>
    </row>
    <row r="58">
      <c r="A58" s="2" t="str">
        <f>IFERROR(__xludf.DUMMYFUNCTION("""COMPUTED_VALUE"""),"Rusko")</f>
        <v>Rusko</v>
      </c>
      <c r="B58" s="2" t="str">
        <f>IFERROR(__xludf.DUMMYFUNCTION("""COMPUTED_VALUE"""),"Nedostatečná")</f>
        <v>Nedostatečná</v>
      </c>
      <c r="C58" s="2" t="str">
        <f>IFERROR(__xludf.DUMMYFUNCTION("""COMPUTED_VALUE"""),"13 %")</f>
        <v>13 %</v>
      </c>
      <c r="D58" s="10">
        <v>0.13</v>
      </c>
    </row>
    <row r="59">
      <c r="A59" s="2" t="str">
        <f>IFERROR(__xludf.DUMMYFUNCTION("""COMPUTED_VALUE"""),"Rusko")</f>
        <v>Rusko</v>
      </c>
      <c r="B59" s="2" t="str">
        <f>IFERROR(__xludf.DUMMYFUNCTION("""COMPUTED_VALUE"""),"Problematická")</f>
        <v>Problematická</v>
      </c>
      <c r="C59" s="2" t="str">
        <f>IFERROR(__xludf.DUMMYFUNCTION("""COMPUTED_VALUE"""),"26 %")</f>
        <v>26 %</v>
      </c>
      <c r="D59" s="10">
        <v>0.26</v>
      </c>
    </row>
    <row r="60">
      <c r="A60" s="2" t="str">
        <f>IFERROR(__xludf.DUMMYFUNCTION("""COMPUTED_VALUE"""),"Rusko")</f>
        <v>Rusko</v>
      </c>
      <c r="B60" s="2" t="str">
        <f>IFERROR(__xludf.DUMMYFUNCTION("""COMPUTED_VALUE"""),"Dostačující")</f>
        <v>Dostačující</v>
      </c>
      <c r="C60" s="2" t="str">
        <f>IFERROR(__xludf.DUMMYFUNCTION("""COMPUTED_VALUE"""),"53 %")</f>
        <v>53 %</v>
      </c>
      <c r="D60" s="10">
        <v>0.53</v>
      </c>
    </row>
    <row r="61">
      <c r="A61" s="2" t="str">
        <f>IFERROR(__xludf.DUMMYFUNCTION("""COMPUTED_VALUE"""),"Rusko")</f>
        <v>Rusko</v>
      </c>
      <c r="B61" s="2" t="str">
        <f>IFERROR(__xludf.DUMMYFUNCTION("""COMPUTED_VALUE"""),"Excelentní")</f>
        <v>Excelentní</v>
      </c>
      <c r="C61" s="2" t="str">
        <f>IFERROR(__xludf.DUMMYFUNCTION("""COMPUTED_VALUE"""),"8 %")</f>
        <v>8 %</v>
      </c>
      <c r="D61" s="10">
        <v>0.08</v>
      </c>
    </row>
    <row r="62">
      <c r="A62" s="2" t="str">
        <f>IFERROR(__xludf.DUMMYFUNCTION("""COMPUTED_VALUE"""),"Slovinsko")</f>
        <v>Slovinsko</v>
      </c>
      <c r="B62" s="2" t="str">
        <f>IFERROR(__xludf.DUMMYFUNCTION("""COMPUTED_VALUE"""),"Nedostatečná")</f>
        <v>Nedostatečná</v>
      </c>
      <c r="C62" s="2" t="str">
        <f>IFERROR(__xludf.DUMMYFUNCTION("""COMPUTED_VALUE"""),"7 %")</f>
        <v>7 %</v>
      </c>
      <c r="D62" s="10">
        <v>0.07</v>
      </c>
    </row>
    <row r="63">
      <c r="A63" s="2" t="str">
        <f>IFERROR(__xludf.DUMMYFUNCTION("""COMPUTED_VALUE"""),"Slovinsko")</f>
        <v>Slovinsko</v>
      </c>
      <c r="B63" s="2" t="str">
        <f>IFERROR(__xludf.DUMMYFUNCTION("""COMPUTED_VALUE"""),"Problematická")</f>
        <v>Problematická</v>
      </c>
      <c r="C63" s="2" t="str">
        <f>IFERROR(__xludf.DUMMYFUNCTION("""COMPUTED_VALUE"""),"18 %")</f>
        <v>18 %</v>
      </c>
      <c r="D63" s="10">
        <v>0.18</v>
      </c>
    </row>
    <row r="64">
      <c r="A64" s="2" t="str">
        <f>IFERROR(__xludf.DUMMYFUNCTION("""COMPUTED_VALUE"""),"Slovinsko")</f>
        <v>Slovinsko</v>
      </c>
      <c r="B64" s="2" t="str">
        <f>IFERROR(__xludf.DUMMYFUNCTION("""COMPUTED_VALUE"""),"Dostačující")</f>
        <v>Dostačující</v>
      </c>
      <c r="C64" s="2" t="str">
        <f>IFERROR(__xludf.DUMMYFUNCTION("""COMPUTED_VALUE"""),"53 %")</f>
        <v>53 %</v>
      </c>
      <c r="D64" s="10">
        <v>0.53</v>
      </c>
    </row>
    <row r="65">
      <c r="A65" s="2" t="str">
        <f>IFERROR(__xludf.DUMMYFUNCTION("""COMPUTED_VALUE"""),"Slovinsko")</f>
        <v>Slovinsko</v>
      </c>
      <c r="B65" s="2" t="str">
        <f>IFERROR(__xludf.DUMMYFUNCTION("""COMPUTED_VALUE"""),"Excelentní")</f>
        <v>Excelentní</v>
      </c>
      <c r="C65" s="2" t="str">
        <f>IFERROR(__xludf.DUMMYFUNCTION("""COMPUTED_VALUE"""),"23 %")</f>
        <v>23 %</v>
      </c>
      <c r="D65" s="10">
        <v>0.23</v>
      </c>
    </row>
    <row r="66">
      <c r="A66" s="2" t="str">
        <f>IFERROR(__xludf.DUMMYFUNCTION("""COMPUTED_VALUE"""),"Slovensko")</f>
        <v>Slovensko</v>
      </c>
      <c r="B66" s="2" t="str">
        <f>IFERROR(__xludf.DUMMYFUNCTION("""COMPUTED_VALUE"""),"Nedostatečná")</f>
        <v>Nedostatečná</v>
      </c>
      <c r="C66" s="2" t="str">
        <f>IFERROR(__xludf.DUMMYFUNCTION("""COMPUTED_VALUE"""),"23 %")</f>
        <v>23 %</v>
      </c>
      <c r="D66" s="10">
        <v>0.23</v>
      </c>
    </row>
    <row r="67">
      <c r="A67" s="2" t="str">
        <f>IFERROR(__xludf.DUMMYFUNCTION("""COMPUTED_VALUE"""),"Slovensko")</f>
        <v>Slovensko</v>
      </c>
      <c r="B67" s="2" t="str">
        <f>IFERROR(__xludf.DUMMYFUNCTION("""COMPUTED_VALUE"""),"Problematická")</f>
        <v>Problematická</v>
      </c>
      <c r="C67" s="2" t="str">
        <f>IFERROR(__xludf.DUMMYFUNCTION("""COMPUTED_VALUE"""),"36 %")</f>
        <v>36 %</v>
      </c>
      <c r="D67" s="10">
        <v>0.36</v>
      </c>
    </row>
    <row r="68">
      <c r="A68" s="2" t="str">
        <f>IFERROR(__xludf.DUMMYFUNCTION("""COMPUTED_VALUE"""),"Slovensko")</f>
        <v>Slovensko</v>
      </c>
      <c r="B68" s="2" t="str">
        <f>IFERROR(__xludf.DUMMYFUNCTION("""COMPUTED_VALUE"""),"Dostačující")</f>
        <v>Dostačující</v>
      </c>
      <c r="C68" s="2" t="str">
        <f>IFERROR(__xludf.DUMMYFUNCTION("""COMPUTED_VALUE"""),"31 %")</f>
        <v>31 %</v>
      </c>
      <c r="D68" s="10">
        <v>0.31</v>
      </c>
    </row>
    <row r="69">
      <c r="A69" s="2" t="str">
        <f>IFERROR(__xludf.DUMMYFUNCTION("""COMPUTED_VALUE"""),"Slovensko")</f>
        <v>Slovensko</v>
      </c>
      <c r="B69" s="2" t="str">
        <f>IFERROR(__xludf.DUMMYFUNCTION("""COMPUTED_VALUE"""),"Excelentní")</f>
        <v>Excelentní</v>
      </c>
      <c r="C69" s="2" t="str">
        <f>IFERROR(__xludf.DUMMYFUNCTION("""COMPUTED_VALUE"""),"10 %")</f>
        <v>10 %</v>
      </c>
      <c r="D69" s="10">
        <v>0.1</v>
      </c>
    </row>
    <row r="70">
      <c r="A70" s="2" t="str">
        <f>IFERROR(__xludf.DUMMYFUNCTION("""COMPUTED_VALUE"""),"Průměr (všechny země)")</f>
        <v>Průměr (všechny země)</v>
      </c>
      <c r="B70" s="2" t="str">
        <f>IFERROR(__xludf.DUMMYFUNCTION("""COMPUTED_VALUE"""),"Nedostatečná")</f>
        <v>Nedostatečná</v>
      </c>
      <c r="C70" s="2" t="str">
        <f>IFERROR(__xludf.DUMMYFUNCTION("""COMPUTED_VALUE"""),"13 %")</f>
        <v>13 %</v>
      </c>
      <c r="D70" s="10">
        <v>0.13</v>
      </c>
    </row>
    <row r="71">
      <c r="A71" s="2" t="str">
        <f>IFERROR(__xludf.DUMMYFUNCTION("""COMPUTED_VALUE"""),"Průměr (všechny země)")</f>
        <v>Průměr (všechny země)</v>
      </c>
      <c r="B71" s="2" t="str">
        <f>IFERROR(__xludf.DUMMYFUNCTION("""COMPUTED_VALUE"""),"Problematická")</f>
        <v>Problematická</v>
      </c>
      <c r="C71" s="2" t="str">
        <f>IFERROR(__xludf.DUMMYFUNCTION("""COMPUTED_VALUE"""),"33 %")</f>
        <v>33 %</v>
      </c>
      <c r="D71" s="10">
        <v>0.33</v>
      </c>
    </row>
    <row r="72">
      <c r="A72" s="2" t="str">
        <f>IFERROR(__xludf.DUMMYFUNCTION("""COMPUTED_VALUE"""),"Průměr (všechny země)")</f>
        <v>Průměr (všechny země)</v>
      </c>
      <c r="B72" s="2" t="str">
        <f>IFERROR(__xludf.DUMMYFUNCTION("""COMPUTED_VALUE"""),"Dostačující")</f>
        <v>Dostačující</v>
      </c>
      <c r="C72" s="2" t="str">
        <f>IFERROR(__xludf.DUMMYFUNCTION("""COMPUTED_VALUE"""),"40 %")</f>
        <v>40 %</v>
      </c>
      <c r="D72" s="10">
        <v>0.4</v>
      </c>
    </row>
    <row r="73">
      <c r="A73" s="2" t="str">
        <f>IFERROR(__xludf.DUMMYFUNCTION("""COMPUTED_VALUE"""),"Průměr (všechny země)")</f>
        <v>Průměr (všechny země)</v>
      </c>
      <c r="B73" s="2" t="str">
        <f>IFERROR(__xludf.DUMMYFUNCTION("""COMPUTED_VALUE"""),"Excelentní")</f>
        <v>Excelentní</v>
      </c>
      <c r="C73" s="2" t="str">
        <f>IFERROR(__xludf.DUMMYFUNCTION("""COMPUTED_VALUE"""),"15 %")</f>
        <v>15 %</v>
      </c>
      <c r="D73" s="10">
        <v>0.15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3.29"/>
  </cols>
  <sheetData>
    <row r="1">
      <c r="B1" s="11" t="s">
        <v>66</v>
      </c>
    </row>
    <row r="3">
      <c r="A3" s="12"/>
      <c r="B3" s="13" t="s">
        <v>67</v>
      </c>
      <c r="C3" s="13" t="s">
        <v>68</v>
      </c>
      <c r="D3" s="13" t="s">
        <v>69</v>
      </c>
    </row>
    <row r="4">
      <c r="A4" s="12"/>
      <c r="B4" s="12" t="s">
        <v>2</v>
      </c>
      <c r="C4" s="14">
        <v>2015.0</v>
      </c>
      <c r="D4" s="14">
        <v>19.0</v>
      </c>
    </row>
    <row r="5">
      <c r="A5" s="12"/>
      <c r="B5" s="12" t="s">
        <v>2</v>
      </c>
      <c r="C5" s="14">
        <v>2020.0</v>
      </c>
      <c r="D5" s="14">
        <v>13.0</v>
      </c>
    </row>
    <row r="6">
      <c r="A6" s="12"/>
      <c r="B6" s="12" t="s">
        <v>3</v>
      </c>
      <c r="C6" s="14">
        <v>2015.0</v>
      </c>
      <c r="D6" s="14">
        <v>40.0</v>
      </c>
    </row>
    <row r="7">
      <c r="A7" s="12"/>
      <c r="B7" s="12" t="s">
        <v>3</v>
      </c>
      <c r="C7" s="14">
        <v>2020.0</v>
      </c>
      <c r="D7" s="14">
        <v>34.0</v>
      </c>
    </row>
    <row r="8">
      <c r="A8" s="12"/>
      <c r="B8" s="12" t="s">
        <v>4</v>
      </c>
      <c r="C8" s="14">
        <v>2015.0</v>
      </c>
      <c r="D8" s="14">
        <v>29.0</v>
      </c>
    </row>
    <row r="9">
      <c r="A9" s="12"/>
      <c r="B9" s="12" t="s">
        <v>4</v>
      </c>
      <c r="C9" s="14">
        <v>2020.0</v>
      </c>
      <c r="D9" s="14">
        <v>43.0</v>
      </c>
    </row>
    <row r="10">
      <c r="A10" s="12"/>
      <c r="B10" s="12" t="s">
        <v>5</v>
      </c>
      <c r="C10" s="14">
        <v>2015.0</v>
      </c>
      <c r="D10" s="14">
        <v>12.0</v>
      </c>
    </row>
    <row r="11">
      <c r="A11" s="12"/>
      <c r="B11" s="12" t="s">
        <v>5</v>
      </c>
      <c r="C11" s="14">
        <v>2020.0</v>
      </c>
      <c r="D11" s="14">
        <v>10.0</v>
      </c>
    </row>
    <row r="12">
      <c r="A12" s="12"/>
      <c r="B12" s="12"/>
      <c r="C12" s="12"/>
      <c r="D12" s="12"/>
    </row>
    <row r="13">
      <c r="A13" s="12"/>
      <c r="B13" s="12"/>
      <c r="C13" s="12"/>
      <c r="D13" s="12"/>
    </row>
    <row r="14">
      <c r="A14" s="12"/>
      <c r="B14" s="12"/>
      <c r="C14" s="12"/>
      <c r="D14" s="12"/>
    </row>
    <row r="15">
      <c r="A15" s="12"/>
      <c r="B15" s="12"/>
      <c r="C15" s="12"/>
      <c r="D15" s="12"/>
    </row>
    <row r="16">
      <c r="A16" s="12"/>
      <c r="B16" s="12"/>
      <c r="C16" s="12"/>
      <c r="D16" s="12"/>
    </row>
    <row r="17">
      <c r="A17" s="12"/>
      <c r="B17" s="12"/>
      <c r="C17" s="12"/>
      <c r="D17" s="12"/>
    </row>
    <row r="18">
      <c r="A18" s="12"/>
      <c r="B18" s="12"/>
      <c r="C18" s="12"/>
      <c r="D18" s="1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2.29"/>
    <col customWidth="1" min="2" max="2" width="23.29"/>
  </cols>
  <sheetData>
    <row r="1">
      <c r="A1" s="13" t="s">
        <v>67</v>
      </c>
      <c r="B1" s="13" t="s">
        <v>68</v>
      </c>
      <c r="C1" s="13" t="s">
        <v>69</v>
      </c>
      <c r="D1" s="10" t="s">
        <v>70</v>
      </c>
    </row>
    <row r="2">
      <c r="A2" s="12" t="s">
        <v>2</v>
      </c>
      <c r="B2" s="14">
        <v>2015.0</v>
      </c>
      <c r="C2" s="15">
        <v>0.19</v>
      </c>
      <c r="D2" s="16" t="s">
        <v>71</v>
      </c>
    </row>
    <row r="3">
      <c r="A3" s="12" t="s">
        <v>2</v>
      </c>
      <c r="B3" s="14">
        <v>2020.0</v>
      </c>
      <c r="C3" s="15">
        <v>0.13</v>
      </c>
      <c r="D3" s="16" t="s">
        <v>26</v>
      </c>
    </row>
    <row r="4">
      <c r="A4" s="12" t="s">
        <v>3</v>
      </c>
      <c r="B4" s="14">
        <v>2015.0</v>
      </c>
      <c r="C4" s="15">
        <v>0.4</v>
      </c>
      <c r="D4" s="16" t="s">
        <v>39</v>
      </c>
    </row>
    <row r="5">
      <c r="A5" s="12" t="s">
        <v>3</v>
      </c>
      <c r="B5" s="14">
        <v>2020.0</v>
      </c>
      <c r="C5" s="15">
        <v>0.34</v>
      </c>
      <c r="D5" s="16" t="s">
        <v>19</v>
      </c>
    </row>
    <row r="6">
      <c r="A6" s="12" t="s">
        <v>4</v>
      </c>
      <c r="B6" s="14">
        <v>2015.0</v>
      </c>
      <c r="C6" s="15">
        <v>0.29</v>
      </c>
      <c r="D6" s="16" t="s">
        <v>44</v>
      </c>
    </row>
    <row r="7">
      <c r="A7" s="12" t="s">
        <v>4</v>
      </c>
      <c r="B7" s="14">
        <v>2020.0</v>
      </c>
      <c r="C7" s="15">
        <v>0.43</v>
      </c>
      <c r="D7" s="16" t="s">
        <v>27</v>
      </c>
    </row>
    <row r="8">
      <c r="A8" s="12" t="s">
        <v>5</v>
      </c>
      <c r="B8" s="14">
        <v>2015.0</v>
      </c>
      <c r="C8" s="15">
        <v>0.12</v>
      </c>
      <c r="D8" s="16" t="s">
        <v>15</v>
      </c>
    </row>
    <row r="9">
      <c r="A9" s="12" t="s">
        <v>5</v>
      </c>
      <c r="B9" s="14">
        <v>2020.0</v>
      </c>
      <c r="C9" s="15">
        <v>0.1</v>
      </c>
      <c r="D9" s="16" t="s">
        <v>28</v>
      </c>
    </row>
    <row r="10">
      <c r="A10" s="12"/>
    </row>
    <row r="11">
      <c r="A11" s="12"/>
      <c r="B11" s="12"/>
      <c r="C11" s="12"/>
      <c r="D11" s="12"/>
    </row>
    <row r="12">
      <c r="A12" s="12"/>
      <c r="B12" s="12"/>
      <c r="C12" s="12"/>
      <c r="D12" s="12"/>
    </row>
    <row r="13">
      <c r="A13" s="12"/>
      <c r="B13" s="12"/>
      <c r="C13" s="12"/>
      <c r="D13" s="12"/>
    </row>
    <row r="14">
      <c r="A14" s="12"/>
      <c r="B14" s="12"/>
      <c r="C14" s="12"/>
      <c r="D14" s="12"/>
    </row>
    <row r="15">
      <c r="A15" s="12"/>
      <c r="B15" s="12"/>
      <c r="C15" s="12"/>
      <c r="D15" s="12"/>
    </row>
    <row r="16">
      <c r="A16" s="12"/>
      <c r="B16" s="12"/>
      <c r="C16" s="12"/>
      <c r="D16" s="12"/>
    </row>
    <row r="17">
      <c r="A17" s="12"/>
      <c r="B17" s="12"/>
      <c r="C17" s="12"/>
      <c r="D17" s="1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15.86"/>
  </cols>
  <sheetData>
    <row r="1">
      <c r="A1" s="2"/>
      <c r="B1" s="4" t="s">
        <v>72</v>
      </c>
      <c r="C1" s="5"/>
      <c r="D1" s="5"/>
      <c r="E1" s="5"/>
      <c r="F1" s="5"/>
      <c r="G1" s="1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"/>
      <c r="U1" s="2"/>
      <c r="V1" s="2"/>
      <c r="W1" s="2"/>
      <c r="X1" s="2"/>
      <c r="Y1" s="2"/>
      <c r="Z1" s="2"/>
    </row>
    <row r="2">
      <c r="A2" s="2"/>
      <c r="C2" s="4"/>
      <c r="D2" s="4"/>
      <c r="E2" s="4"/>
      <c r="F2" s="4"/>
      <c r="G2" s="1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"/>
      <c r="V2" s="2"/>
      <c r="W2" s="2"/>
      <c r="X2" s="2"/>
      <c r="Y2" s="2"/>
      <c r="Z2" s="2"/>
    </row>
    <row r="3">
      <c r="A3" s="2"/>
      <c r="B3" s="19" t="s">
        <v>73</v>
      </c>
      <c r="C3" s="20" t="s">
        <v>6</v>
      </c>
      <c r="D3" s="20" t="s">
        <v>11</v>
      </c>
      <c r="E3" s="20" t="s">
        <v>16</v>
      </c>
      <c r="F3" s="20" t="s">
        <v>21</v>
      </c>
      <c r="G3" s="21" t="s">
        <v>25</v>
      </c>
      <c r="H3" s="20" t="s">
        <v>29</v>
      </c>
      <c r="I3" s="20" t="s">
        <v>33</v>
      </c>
      <c r="J3" s="20" t="s">
        <v>36</v>
      </c>
      <c r="K3" s="20" t="s">
        <v>40</v>
      </c>
      <c r="L3" s="20" t="s">
        <v>42</v>
      </c>
      <c r="M3" s="20" t="s">
        <v>45</v>
      </c>
      <c r="N3" s="20" t="s">
        <v>49</v>
      </c>
      <c r="O3" s="20" t="s">
        <v>50</v>
      </c>
      <c r="P3" s="20" t="s">
        <v>53</v>
      </c>
      <c r="Q3" s="20" t="s">
        <v>56</v>
      </c>
      <c r="R3" s="20" t="s">
        <v>58</v>
      </c>
      <c r="S3" s="20" t="s">
        <v>60</v>
      </c>
      <c r="T3" s="4" t="s">
        <v>74</v>
      </c>
      <c r="U3" s="2"/>
      <c r="V3" s="2"/>
      <c r="W3" s="2"/>
      <c r="X3" s="2"/>
      <c r="Y3" s="2"/>
      <c r="Z3" s="2"/>
    </row>
    <row r="4">
      <c r="A4" s="2"/>
      <c r="B4" s="5" t="s">
        <v>75</v>
      </c>
      <c r="C4" s="5">
        <v>36.9</v>
      </c>
      <c r="D4" s="5">
        <v>49.9</v>
      </c>
      <c r="E4" s="5">
        <v>46.7</v>
      </c>
      <c r="F4" s="5">
        <v>46.3</v>
      </c>
      <c r="G4" s="17">
        <v>46.9</v>
      </c>
      <c r="H4" s="5">
        <v>71.2</v>
      </c>
      <c r="I4" s="5">
        <v>45.5</v>
      </c>
      <c r="J4" s="5">
        <v>39.9</v>
      </c>
      <c r="K4" s="5">
        <v>32.0</v>
      </c>
      <c r="L4" s="5">
        <v>35.6</v>
      </c>
      <c r="M4" s="5">
        <v>45.1</v>
      </c>
      <c r="N4" s="5">
        <v>46.5</v>
      </c>
      <c r="O4" s="5">
        <v>43.2</v>
      </c>
      <c r="P4" s="5">
        <v>33.5</v>
      </c>
      <c r="Q4" s="5">
        <v>38.3</v>
      </c>
      <c r="R4" s="5">
        <v>25.6</v>
      </c>
      <c r="S4" s="5">
        <v>58.4</v>
      </c>
      <c r="T4" s="5">
        <v>43.0</v>
      </c>
      <c r="U4" s="2"/>
      <c r="V4" s="2"/>
      <c r="W4" s="2"/>
      <c r="X4" s="2"/>
      <c r="Y4" s="2"/>
      <c r="Z4" s="2"/>
    </row>
    <row r="5">
      <c r="A5" s="2"/>
      <c r="B5" s="5" t="s">
        <v>76</v>
      </c>
      <c r="C5" s="5">
        <v>25.9</v>
      </c>
      <c r="D5" s="5">
        <v>51.9</v>
      </c>
      <c r="E5" s="5">
        <v>51.0</v>
      </c>
      <c r="F5" s="5">
        <v>44.9</v>
      </c>
      <c r="G5" s="17">
        <v>31.8</v>
      </c>
      <c r="H5" s="5">
        <v>61.3</v>
      </c>
      <c r="I5" s="5">
        <v>39.7</v>
      </c>
      <c r="J5" s="5">
        <v>40.5</v>
      </c>
      <c r="K5" s="5">
        <v>49.3</v>
      </c>
      <c r="L5" s="5">
        <v>38.3</v>
      </c>
      <c r="M5" s="5">
        <v>43.5</v>
      </c>
      <c r="N5" s="5">
        <v>47.0</v>
      </c>
      <c r="O5" s="5">
        <v>43.3</v>
      </c>
      <c r="P5" s="5">
        <v>26.8</v>
      </c>
      <c r="Q5" s="5">
        <v>27.6</v>
      </c>
      <c r="R5" s="5">
        <v>34.2</v>
      </c>
      <c r="S5" s="5">
        <v>43.5</v>
      </c>
      <c r="T5" s="5">
        <v>39.7</v>
      </c>
      <c r="U5" s="2"/>
      <c r="V5" s="2"/>
      <c r="W5" s="2"/>
      <c r="X5" s="2"/>
      <c r="Y5" s="2"/>
      <c r="Z5" s="2"/>
    </row>
    <row r="6">
      <c r="A6" s="2"/>
      <c r="B6" s="5" t="s">
        <v>77</v>
      </c>
      <c r="C6" s="5">
        <v>30.5</v>
      </c>
      <c r="D6" s="5">
        <v>48.6</v>
      </c>
      <c r="E6" s="5">
        <v>50.2</v>
      </c>
      <c r="F6" s="5">
        <v>40.8</v>
      </c>
      <c r="G6" s="17">
        <v>31.4</v>
      </c>
      <c r="H6" s="5">
        <v>56.1</v>
      </c>
      <c r="I6" s="5">
        <v>42.1</v>
      </c>
      <c r="J6" s="5">
        <v>37.9</v>
      </c>
      <c r="K6" s="5">
        <v>32.5</v>
      </c>
      <c r="L6" s="5">
        <v>36.4</v>
      </c>
      <c r="M6" s="5">
        <v>35.5</v>
      </c>
      <c r="N6" s="5">
        <v>43.2</v>
      </c>
      <c r="O6" s="5">
        <v>37.8</v>
      </c>
      <c r="P6" s="5">
        <v>29.9</v>
      </c>
      <c r="Q6" s="5">
        <v>27.2</v>
      </c>
      <c r="R6" s="5">
        <v>19.1</v>
      </c>
      <c r="S6" s="5">
        <v>44.1</v>
      </c>
      <c r="T6" s="5">
        <v>36.1</v>
      </c>
      <c r="U6" s="2"/>
      <c r="V6" s="2"/>
      <c r="W6" s="2"/>
      <c r="X6" s="2"/>
      <c r="Y6" s="2"/>
      <c r="Z6" s="2"/>
    </row>
    <row r="7">
      <c r="A7" s="2"/>
      <c r="B7" s="22" t="s">
        <v>78</v>
      </c>
      <c r="C7" s="5">
        <v>11.9</v>
      </c>
      <c r="D7" s="5">
        <v>37.1</v>
      </c>
      <c r="E7" s="5">
        <v>39.3</v>
      </c>
      <c r="F7" s="5">
        <v>26.0</v>
      </c>
      <c r="G7" s="17">
        <v>30.7</v>
      </c>
      <c r="H7" s="5">
        <v>30.7</v>
      </c>
      <c r="I7" s="5">
        <v>32.5</v>
      </c>
      <c r="J7" s="5">
        <v>27.3</v>
      </c>
      <c r="K7" s="5">
        <v>26.4</v>
      </c>
      <c r="L7" s="5">
        <v>14.5</v>
      </c>
      <c r="M7" s="5">
        <v>34.8</v>
      </c>
      <c r="N7" s="5">
        <v>32.0</v>
      </c>
      <c r="O7" s="5">
        <v>22.1</v>
      </c>
      <c r="P7" s="5">
        <v>13.4</v>
      </c>
      <c r="Q7" s="5">
        <v>26.6</v>
      </c>
      <c r="R7" s="5">
        <v>16.9</v>
      </c>
      <c r="S7" s="5">
        <v>42.1</v>
      </c>
      <c r="T7" s="5">
        <v>25.6</v>
      </c>
      <c r="U7" s="2"/>
      <c r="V7" s="2"/>
      <c r="W7" s="2"/>
      <c r="X7" s="2"/>
      <c r="Y7" s="2"/>
      <c r="Z7" s="2"/>
    </row>
    <row r="8">
      <c r="A8" s="2"/>
      <c r="B8" s="5" t="s">
        <v>79</v>
      </c>
      <c r="C8" s="5">
        <v>11.5</v>
      </c>
      <c r="D8" s="5">
        <v>35.0</v>
      </c>
      <c r="E8" s="5">
        <v>30.7</v>
      </c>
      <c r="F8" s="5">
        <v>17.9</v>
      </c>
      <c r="G8" s="17">
        <v>20.6</v>
      </c>
      <c r="H8" s="5">
        <v>37.2</v>
      </c>
      <c r="I8" s="5">
        <v>14.2</v>
      </c>
      <c r="J8" s="5">
        <v>21.4</v>
      </c>
      <c r="K8" s="5">
        <v>18.8</v>
      </c>
      <c r="L8" s="5">
        <v>24.7</v>
      </c>
      <c r="M8" s="5">
        <v>30.8</v>
      </c>
      <c r="N8" s="5">
        <v>34.4</v>
      </c>
      <c r="O8" s="5">
        <v>20.9</v>
      </c>
      <c r="P8" s="5">
        <v>11.3</v>
      </c>
      <c r="Q8" s="5">
        <v>26.7</v>
      </c>
      <c r="R8" s="5">
        <v>10.0</v>
      </c>
      <c r="S8" s="5">
        <v>27.9</v>
      </c>
      <c r="T8" s="5">
        <v>22.7</v>
      </c>
      <c r="U8" s="2"/>
      <c r="V8" s="2"/>
      <c r="W8" s="2"/>
      <c r="X8" s="2"/>
      <c r="Y8" s="2"/>
      <c r="Z8" s="2"/>
    </row>
    <row r="9">
      <c r="A9" s="2"/>
      <c r="B9" s="22" t="s">
        <v>80</v>
      </c>
      <c r="C9" s="5">
        <v>9.5</v>
      </c>
      <c r="D9" s="5">
        <v>42.1</v>
      </c>
      <c r="E9" s="5">
        <v>21.5</v>
      </c>
      <c r="F9" s="5">
        <v>22.9</v>
      </c>
      <c r="G9" s="17">
        <v>23.9</v>
      </c>
      <c r="H9" s="5">
        <v>49.5</v>
      </c>
      <c r="I9" s="5">
        <v>26.6</v>
      </c>
      <c r="J9" s="5">
        <v>25.4</v>
      </c>
      <c r="K9" s="5">
        <v>13.0</v>
      </c>
      <c r="L9" s="5">
        <v>18.3</v>
      </c>
      <c r="M9" s="5">
        <v>31.6</v>
      </c>
      <c r="N9" s="5">
        <v>32.0</v>
      </c>
      <c r="O9" s="5">
        <v>16.2</v>
      </c>
      <c r="P9" s="5">
        <v>8.7</v>
      </c>
      <c r="Q9" s="5">
        <v>17.2</v>
      </c>
      <c r="R9" s="5">
        <v>9.6</v>
      </c>
      <c r="S9" s="5">
        <v>26.5</v>
      </c>
      <c r="T9" s="5">
        <v>22.2</v>
      </c>
      <c r="U9" s="2"/>
      <c r="V9" s="2"/>
      <c r="W9" s="2"/>
      <c r="X9" s="2"/>
      <c r="Y9" s="2"/>
      <c r="Z9" s="2"/>
    </row>
    <row r="10">
      <c r="A10" s="2"/>
      <c r="B10" s="22" t="s">
        <v>81</v>
      </c>
      <c r="C10" s="5">
        <v>11.8</v>
      </c>
      <c r="D10" s="5">
        <v>28.9</v>
      </c>
      <c r="E10" s="5">
        <v>31.6</v>
      </c>
      <c r="F10" s="5">
        <v>11.9</v>
      </c>
      <c r="G10" s="17">
        <v>16.5</v>
      </c>
      <c r="H10" s="5">
        <v>35.8</v>
      </c>
      <c r="I10" s="5">
        <v>11.6</v>
      </c>
      <c r="J10" s="5">
        <v>16.9</v>
      </c>
      <c r="K10" s="5">
        <v>11.1</v>
      </c>
      <c r="L10" s="5">
        <v>15.9</v>
      </c>
      <c r="M10" s="5">
        <v>24.7</v>
      </c>
      <c r="N10" s="5">
        <v>23.2</v>
      </c>
      <c r="O10" s="5">
        <v>16.6</v>
      </c>
      <c r="P10" s="5">
        <v>10.5</v>
      </c>
      <c r="Q10" s="5">
        <v>18.1</v>
      </c>
      <c r="R10" s="5">
        <v>10.2</v>
      </c>
      <c r="S10" s="5">
        <v>26.4</v>
      </c>
      <c r="T10" s="5">
        <v>17.8</v>
      </c>
      <c r="U10" s="2"/>
      <c r="V10" s="2"/>
      <c r="W10" s="2"/>
      <c r="X10" s="2"/>
      <c r="Y10" s="2"/>
      <c r="Z10" s="2"/>
    </row>
    <row r="11">
      <c r="A11" s="2"/>
      <c r="B11" s="22" t="s">
        <v>82</v>
      </c>
      <c r="C11" s="5">
        <v>10.2</v>
      </c>
      <c r="D11" s="5">
        <v>32.7</v>
      </c>
      <c r="E11" s="5">
        <v>40.8</v>
      </c>
      <c r="F11" s="5">
        <v>21.5</v>
      </c>
      <c r="G11" s="17">
        <v>20.5</v>
      </c>
      <c r="H11" s="5">
        <v>21.0</v>
      </c>
      <c r="I11" s="5">
        <v>15.6</v>
      </c>
      <c r="J11" s="5">
        <v>16.4</v>
      </c>
      <c r="K11" s="5">
        <v>9.7</v>
      </c>
      <c r="L11" s="5">
        <v>19.2</v>
      </c>
      <c r="M11" s="5">
        <v>24.8</v>
      </c>
      <c r="N11" s="5">
        <v>30.6</v>
      </c>
      <c r="O11" s="5">
        <v>12.0</v>
      </c>
      <c r="P11" s="5">
        <v>17.1</v>
      </c>
      <c r="Q11" s="5">
        <v>9.3</v>
      </c>
      <c r="R11" s="5">
        <v>11.8</v>
      </c>
      <c r="S11" s="5">
        <v>23.7</v>
      </c>
      <c r="T11" s="5">
        <v>17.2</v>
      </c>
      <c r="U11" s="2"/>
      <c r="V11" s="2"/>
      <c r="W11" s="2"/>
      <c r="X11" s="2"/>
      <c r="Y11" s="2"/>
      <c r="Z11" s="2"/>
    </row>
    <row r="12">
      <c r="A12" s="2"/>
      <c r="B12" s="22" t="s">
        <v>83</v>
      </c>
      <c r="C12" s="5">
        <v>14.8</v>
      </c>
      <c r="D12" s="5">
        <v>26.9</v>
      </c>
      <c r="E12" s="5">
        <v>17.0</v>
      </c>
      <c r="F12" s="5">
        <v>18.2</v>
      </c>
      <c r="G12" s="17">
        <v>18.6</v>
      </c>
      <c r="H12" s="5">
        <v>20.0</v>
      </c>
      <c r="I12" s="5">
        <v>18.5</v>
      </c>
      <c r="J12" s="5">
        <v>16.1</v>
      </c>
      <c r="K12" s="5">
        <v>11.3</v>
      </c>
      <c r="L12" s="5">
        <v>16.2</v>
      </c>
      <c r="M12" s="5">
        <v>19.7</v>
      </c>
      <c r="N12" s="5">
        <v>24.1</v>
      </c>
      <c r="O12" s="5">
        <v>18.7</v>
      </c>
      <c r="P12" s="5">
        <v>6.6</v>
      </c>
      <c r="Q12" s="5">
        <v>12.8</v>
      </c>
      <c r="R12" s="5">
        <v>9.2</v>
      </c>
      <c r="S12" s="5">
        <v>16.1</v>
      </c>
      <c r="T12" s="5">
        <v>16.5</v>
      </c>
      <c r="U12" s="2"/>
      <c r="V12" s="2"/>
      <c r="W12" s="2"/>
      <c r="X12" s="2"/>
      <c r="Y12" s="2"/>
      <c r="Z12" s="2"/>
    </row>
    <row r="13">
      <c r="A13" s="2"/>
      <c r="B13" s="22" t="s">
        <v>84</v>
      </c>
      <c r="C13" s="5">
        <v>7.3</v>
      </c>
      <c r="D13" s="5">
        <v>23.6</v>
      </c>
      <c r="E13" s="5">
        <v>25.3</v>
      </c>
      <c r="F13" s="5">
        <v>7.4</v>
      </c>
      <c r="G13" s="17">
        <v>17.9</v>
      </c>
      <c r="H13" s="5">
        <v>20.7</v>
      </c>
      <c r="I13" s="5">
        <v>12.8</v>
      </c>
      <c r="J13" s="5">
        <v>15.4</v>
      </c>
      <c r="K13" s="5">
        <v>23.8</v>
      </c>
      <c r="L13" s="5">
        <v>20.4</v>
      </c>
      <c r="M13" s="5">
        <v>18.3</v>
      </c>
      <c r="N13" s="5">
        <v>31.0</v>
      </c>
      <c r="O13" s="5">
        <v>9.7</v>
      </c>
      <c r="P13" s="5">
        <v>13.8</v>
      </c>
      <c r="Q13" s="5">
        <v>12.7</v>
      </c>
      <c r="R13" s="5">
        <v>9.7</v>
      </c>
      <c r="S13" s="5">
        <v>24.8</v>
      </c>
      <c r="T13" s="5">
        <v>16.2</v>
      </c>
      <c r="U13" s="2"/>
      <c r="V13" s="2"/>
      <c r="W13" s="2"/>
      <c r="X13" s="2"/>
      <c r="Y13" s="2"/>
      <c r="Z13" s="2"/>
    </row>
    <row r="14">
      <c r="A14" s="2"/>
      <c r="B14" s="22" t="s">
        <v>85</v>
      </c>
      <c r="C14" s="5">
        <v>6.1</v>
      </c>
      <c r="D14" s="5">
        <v>20.7</v>
      </c>
      <c r="E14" s="5">
        <v>16.9</v>
      </c>
      <c r="F14" s="5">
        <v>10.2</v>
      </c>
      <c r="G14" s="17">
        <v>9.6</v>
      </c>
      <c r="H14" s="5">
        <v>8.3</v>
      </c>
      <c r="I14" s="5">
        <v>7.2</v>
      </c>
      <c r="J14" s="5">
        <v>9.8</v>
      </c>
      <c r="K14" s="5">
        <v>9.7</v>
      </c>
      <c r="L14" s="5">
        <v>10.0</v>
      </c>
      <c r="M14" s="5">
        <v>7.8</v>
      </c>
      <c r="N14" s="5">
        <v>16.4</v>
      </c>
      <c r="O14" s="5">
        <v>11.0</v>
      </c>
      <c r="P14" s="5">
        <v>7.1</v>
      </c>
      <c r="Q14" s="5">
        <v>9.7</v>
      </c>
      <c r="R14" s="5">
        <v>7.0</v>
      </c>
      <c r="S14" s="5">
        <v>13.1</v>
      </c>
      <c r="T14" s="5">
        <v>9.9</v>
      </c>
      <c r="U14" s="2"/>
      <c r="V14" s="2"/>
      <c r="W14" s="2"/>
      <c r="X14" s="2"/>
      <c r="Y14" s="2"/>
      <c r="Z14" s="2"/>
    </row>
    <row r="15">
      <c r="A15" s="2"/>
      <c r="B15" s="5" t="s">
        <v>86</v>
      </c>
      <c r="C15" s="5">
        <v>7.3</v>
      </c>
      <c r="D15" s="5">
        <v>13.7</v>
      </c>
      <c r="E15" s="5">
        <v>9.1</v>
      </c>
      <c r="F15" s="5">
        <v>5.9</v>
      </c>
      <c r="G15" s="17">
        <v>17.2</v>
      </c>
      <c r="H15" s="5">
        <v>9.0</v>
      </c>
      <c r="I15" s="5">
        <v>5.4</v>
      </c>
      <c r="J15" s="5">
        <v>3.6</v>
      </c>
      <c r="K15" s="5">
        <v>6.5</v>
      </c>
      <c r="L15" s="5">
        <v>5.9</v>
      </c>
      <c r="M15" s="5">
        <v>7.9</v>
      </c>
      <c r="N15" s="5">
        <v>11.7</v>
      </c>
      <c r="O15" s="5">
        <v>5.6</v>
      </c>
      <c r="P15" s="5">
        <v>3.4</v>
      </c>
      <c r="Q15" s="5">
        <v>9.1</v>
      </c>
      <c r="R15" s="5">
        <v>4.8</v>
      </c>
      <c r="S15" s="5">
        <v>17.2</v>
      </c>
      <c r="T15" s="5">
        <v>8.1</v>
      </c>
      <c r="U15" s="2"/>
      <c r="V15" s="2"/>
      <c r="W15" s="2"/>
      <c r="X15" s="2"/>
      <c r="Y15" s="2"/>
      <c r="Z15" s="2"/>
    </row>
    <row r="16">
      <c r="A16" s="2"/>
      <c r="B16" s="5"/>
      <c r="C16" s="2"/>
      <c r="D16" s="2"/>
      <c r="E16" s="2"/>
      <c r="F16" s="2"/>
      <c r="G16" s="2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9"/>
      <c r="C18" s="2"/>
      <c r="D18" s="2"/>
      <c r="E18" s="2"/>
      <c r="F18" s="2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7.14"/>
    <col customWidth="1" min="2" max="2" width="22.0"/>
    <col customWidth="1" min="3" max="3" width="15.57"/>
  </cols>
  <sheetData>
    <row r="1">
      <c r="A1" s="7" t="s">
        <v>87</v>
      </c>
      <c r="B1" s="7" t="s">
        <v>1</v>
      </c>
      <c r="C1" s="7" t="s">
        <v>70</v>
      </c>
      <c r="D1" s="7" t="s">
        <v>69</v>
      </c>
      <c r="F1" s="2"/>
      <c r="G1" s="2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4" t="s">
        <v>75</v>
      </c>
      <c r="B2" s="2" t="s">
        <v>6</v>
      </c>
      <c r="C2" s="2" t="s">
        <v>88</v>
      </c>
      <c r="D2" s="2">
        <v>0.369</v>
      </c>
      <c r="F2" s="2"/>
      <c r="G2" s="2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 t="s">
        <v>75</v>
      </c>
      <c r="B3" s="2" t="s">
        <v>11</v>
      </c>
      <c r="C3" s="2" t="s">
        <v>89</v>
      </c>
      <c r="D3" s="2">
        <v>0.499</v>
      </c>
      <c r="F3" s="2"/>
      <c r="G3" s="2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 t="s">
        <v>75</v>
      </c>
      <c r="B4" s="2" t="s">
        <v>16</v>
      </c>
      <c r="C4" s="2" t="s">
        <v>90</v>
      </c>
      <c r="D4" s="2">
        <v>0.467</v>
      </c>
      <c r="F4" s="2"/>
      <c r="G4" s="2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 t="s">
        <v>75</v>
      </c>
      <c r="B5" s="2" t="s">
        <v>21</v>
      </c>
      <c r="C5" s="2" t="s">
        <v>91</v>
      </c>
      <c r="D5" s="2">
        <v>0.46299999999999997</v>
      </c>
      <c r="F5" s="2"/>
      <c r="G5" s="2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 t="s">
        <v>75</v>
      </c>
      <c r="B6" s="2" t="s">
        <v>25</v>
      </c>
      <c r="C6" s="2" t="s">
        <v>92</v>
      </c>
      <c r="D6" s="2">
        <v>0.469</v>
      </c>
      <c r="F6" s="2"/>
      <c r="G6" s="2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 t="s">
        <v>75</v>
      </c>
      <c r="B7" s="2" t="s">
        <v>29</v>
      </c>
      <c r="C7" s="2" t="s">
        <v>93</v>
      </c>
      <c r="D7" s="2">
        <v>0.7120000000000001</v>
      </c>
      <c r="F7" s="2"/>
      <c r="G7" s="2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 t="s">
        <v>75</v>
      </c>
      <c r="B8" s="2" t="s">
        <v>33</v>
      </c>
      <c r="C8" s="2" t="s">
        <v>94</v>
      </c>
      <c r="D8" s="2">
        <v>0.455</v>
      </c>
      <c r="F8" s="2"/>
      <c r="G8" s="2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 t="s">
        <v>75</v>
      </c>
      <c r="B9" s="2" t="s">
        <v>36</v>
      </c>
      <c r="C9" s="2" t="s">
        <v>95</v>
      </c>
      <c r="D9" s="2">
        <v>0.39899999999999997</v>
      </c>
      <c r="F9" s="2"/>
      <c r="G9" s="2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 t="s">
        <v>75</v>
      </c>
      <c r="B10" s="2" t="s">
        <v>40</v>
      </c>
      <c r="C10" s="2" t="s">
        <v>96</v>
      </c>
      <c r="D10" s="2">
        <v>0.32</v>
      </c>
      <c r="F10" s="2"/>
      <c r="G10" s="2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 t="s">
        <v>75</v>
      </c>
      <c r="B11" s="2" t="s">
        <v>42</v>
      </c>
      <c r="C11" s="2" t="s">
        <v>97</v>
      </c>
      <c r="D11" s="2">
        <v>0.35600000000000004</v>
      </c>
      <c r="F11" s="2"/>
      <c r="G11" s="2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 t="s">
        <v>75</v>
      </c>
      <c r="B12" s="2" t="s">
        <v>45</v>
      </c>
      <c r="C12" s="2" t="s">
        <v>98</v>
      </c>
      <c r="D12" s="2">
        <v>0.451</v>
      </c>
      <c r="F12" s="2"/>
      <c r="G12" s="2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 t="s">
        <v>75</v>
      </c>
      <c r="B13" s="2" t="s">
        <v>49</v>
      </c>
      <c r="C13" s="2" t="s">
        <v>99</v>
      </c>
      <c r="D13" s="2">
        <v>0.465</v>
      </c>
      <c r="F13" s="2"/>
      <c r="G13" s="2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 t="s">
        <v>75</v>
      </c>
      <c r="B14" s="2" t="s">
        <v>50</v>
      </c>
      <c r="C14" s="2" t="s">
        <v>100</v>
      </c>
      <c r="D14" s="2">
        <v>0.43200000000000005</v>
      </c>
      <c r="F14" s="2"/>
      <c r="G14" s="2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 t="s">
        <v>75</v>
      </c>
      <c r="B15" s="2" t="s">
        <v>53</v>
      </c>
      <c r="C15" s="2" t="s">
        <v>101</v>
      </c>
      <c r="D15" s="2">
        <v>0.335</v>
      </c>
      <c r="F15" s="2"/>
      <c r="G15" s="2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 t="s">
        <v>75</v>
      </c>
      <c r="B16" s="2" t="s">
        <v>56</v>
      </c>
      <c r="C16" s="2" t="s">
        <v>102</v>
      </c>
      <c r="D16" s="2">
        <v>0.38299999999999995</v>
      </c>
      <c r="F16" s="2"/>
      <c r="G16" s="2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 t="s">
        <v>75</v>
      </c>
      <c r="B17" s="2" t="s">
        <v>58</v>
      </c>
      <c r="C17" s="2" t="s">
        <v>103</v>
      </c>
      <c r="D17" s="2">
        <v>0.256</v>
      </c>
      <c r="F17" s="2"/>
      <c r="G17" s="2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 t="s">
        <v>75</v>
      </c>
      <c r="B18" s="2" t="s">
        <v>60</v>
      </c>
      <c r="C18" s="2" t="s">
        <v>104</v>
      </c>
      <c r="D18" s="2">
        <v>0.584</v>
      </c>
      <c r="F18" s="2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 t="s">
        <v>75</v>
      </c>
      <c r="B19" s="2" t="s">
        <v>74</v>
      </c>
      <c r="C19" s="2" t="s">
        <v>27</v>
      </c>
      <c r="D19" s="2">
        <v>0.43</v>
      </c>
      <c r="F19" s="2"/>
      <c r="G19" s="2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4" t="s">
        <v>76</v>
      </c>
      <c r="B20" s="2" t="s">
        <v>6</v>
      </c>
      <c r="C20" s="2" t="s">
        <v>105</v>
      </c>
      <c r="D20" s="2">
        <v>0.259</v>
      </c>
      <c r="F20" s="2"/>
      <c r="G20" s="2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 t="s">
        <v>76</v>
      </c>
      <c r="B21" s="2" t="s">
        <v>11</v>
      </c>
      <c r="C21" s="2" t="s">
        <v>106</v>
      </c>
      <c r="D21" s="2">
        <v>0.519</v>
      </c>
      <c r="F21" s="2"/>
      <c r="G21" s="2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 t="s">
        <v>76</v>
      </c>
      <c r="B22" s="2" t="s">
        <v>16</v>
      </c>
      <c r="C22" s="2" t="s">
        <v>107</v>
      </c>
      <c r="D22" s="2">
        <v>0.51</v>
      </c>
      <c r="F22" s="2"/>
      <c r="G22" s="2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 t="s">
        <v>76</v>
      </c>
      <c r="B23" s="2" t="s">
        <v>21</v>
      </c>
      <c r="C23" s="2" t="s">
        <v>108</v>
      </c>
      <c r="D23" s="2">
        <v>0.449</v>
      </c>
      <c r="F23" s="2"/>
      <c r="G23" s="2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 t="s">
        <v>76</v>
      </c>
      <c r="B24" s="2" t="s">
        <v>25</v>
      </c>
      <c r="C24" s="2" t="s">
        <v>109</v>
      </c>
      <c r="D24" s="2">
        <v>0.318</v>
      </c>
      <c r="F24" s="2"/>
      <c r="G24" s="2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 t="s">
        <v>76</v>
      </c>
      <c r="B25" s="2" t="s">
        <v>29</v>
      </c>
      <c r="C25" s="2" t="s">
        <v>110</v>
      </c>
      <c r="D25" s="2">
        <v>0.613</v>
      </c>
      <c r="F25" s="2"/>
      <c r="G25" s="2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 t="s">
        <v>76</v>
      </c>
      <c r="B26" s="2" t="s">
        <v>33</v>
      </c>
      <c r="C26" s="2" t="s">
        <v>111</v>
      </c>
      <c r="D26" s="2">
        <v>0.397</v>
      </c>
      <c r="F26" s="2"/>
      <c r="G26" s="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 t="s">
        <v>76</v>
      </c>
      <c r="B27" s="2" t="s">
        <v>36</v>
      </c>
      <c r="C27" s="2" t="s">
        <v>112</v>
      </c>
      <c r="D27" s="2">
        <v>0.405</v>
      </c>
      <c r="F27" s="2"/>
      <c r="G27" s="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 t="s">
        <v>76</v>
      </c>
      <c r="B28" s="2" t="s">
        <v>40</v>
      </c>
      <c r="C28" s="2" t="s">
        <v>113</v>
      </c>
      <c r="D28" s="2">
        <v>0.493</v>
      </c>
      <c r="F28" s="2"/>
      <c r="G28" s="2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 t="s">
        <v>76</v>
      </c>
      <c r="B29" s="2" t="s">
        <v>42</v>
      </c>
      <c r="C29" s="2" t="s">
        <v>102</v>
      </c>
      <c r="D29" s="2">
        <v>0.38299999999999995</v>
      </c>
      <c r="F29" s="2"/>
      <c r="G29" s="2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 t="s">
        <v>76</v>
      </c>
      <c r="B30" s="2" t="s">
        <v>45</v>
      </c>
      <c r="C30" s="2" t="s">
        <v>114</v>
      </c>
      <c r="D30" s="2">
        <v>0.435</v>
      </c>
      <c r="F30" s="2"/>
      <c r="G30" s="2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 t="s">
        <v>76</v>
      </c>
      <c r="B31" s="2" t="s">
        <v>49</v>
      </c>
      <c r="C31" s="2" t="s">
        <v>115</v>
      </c>
      <c r="D31" s="2">
        <v>0.47</v>
      </c>
      <c r="F31" s="2"/>
      <c r="G31" s="2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 t="s">
        <v>76</v>
      </c>
      <c r="B32" s="2" t="s">
        <v>50</v>
      </c>
      <c r="C32" s="2" t="s">
        <v>116</v>
      </c>
      <c r="D32" s="2">
        <v>0.433</v>
      </c>
      <c r="F32" s="2"/>
      <c r="G32" s="2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 t="s">
        <v>76</v>
      </c>
      <c r="B33" s="2" t="s">
        <v>53</v>
      </c>
      <c r="C33" s="2" t="s">
        <v>117</v>
      </c>
      <c r="D33" s="2">
        <v>0.268</v>
      </c>
      <c r="F33" s="2"/>
      <c r="G33" s="2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 t="s">
        <v>76</v>
      </c>
      <c r="B34" s="2" t="s">
        <v>56</v>
      </c>
      <c r="C34" s="2" t="s">
        <v>118</v>
      </c>
      <c r="D34" s="2">
        <v>0.276</v>
      </c>
      <c r="F34" s="2"/>
      <c r="G34" s="2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 t="s">
        <v>76</v>
      </c>
      <c r="B35" s="2" t="s">
        <v>58</v>
      </c>
      <c r="C35" s="2" t="s">
        <v>119</v>
      </c>
      <c r="D35" s="2">
        <v>0.342</v>
      </c>
      <c r="F35" s="2"/>
      <c r="G35" s="2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 t="s">
        <v>76</v>
      </c>
      <c r="B36" s="2" t="s">
        <v>60</v>
      </c>
      <c r="C36" s="2" t="s">
        <v>114</v>
      </c>
      <c r="D36" s="2">
        <v>0.435</v>
      </c>
      <c r="F36" s="2"/>
      <c r="G36" s="2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 t="s">
        <v>76</v>
      </c>
      <c r="B37" s="2" t="s">
        <v>74</v>
      </c>
      <c r="C37" s="2" t="s">
        <v>111</v>
      </c>
      <c r="D37" s="2">
        <v>0.397</v>
      </c>
      <c r="F37" s="2"/>
      <c r="G37" s="2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4" t="s">
        <v>77</v>
      </c>
      <c r="B38" s="2" t="s">
        <v>6</v>
      </c>
      <c r="C38" s="2" t="s">
        <v>120</v>
      </c>
      <c r="D38" s="2">
        <v>0.305</v>
      </c>
      <c r="F38" s="2"/>
      <c r="G38" s="2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 t="s">
        <v>77</v>
      </c>
      <c r="B39" s="2" t="s">
        <v>11</v>
      </c>
      <c r="C39" s="2" t="s">
        <v>121</v>
      </c>
      <c r="D39" s="2">
        <v>0.486</v>
      </c>
      <c r="F39" s="2"/>
      <c r="G39" s="2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 t="s">
        <v>77</v>
      </c>
      <c r="B40" s="2" t="s">
        <v>16</v>
      </c>
      <c r="C40" s="2" t="s">
        <v>122</v>
      </c>
      <c r="D40" s="2">
        <v>0.502</v>
      </c>
      <c r="F40" s="2"/>
      <c r="G40" s="2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 t="s">
        <v>77</v>
      </c>
      <c r="B41" s="2" t="s">
        <v>21</v>
      </c>
      <c r="C41" s="2" t="s">
        <v>123</v>
      </c>
      <c r="D41" s="2">
        <v>0.408</v>
      </c>
      <c r="F41" s="2"/>
      <c r="G41" s="2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 t="s">
        <v>77</v>
      </c>
      <c r="B42" s="2" t="s">
        <v>25</v>
      </c>
      <c r="C42" s="2" t="s">
        <v>124</v>
      </c>
      <c r="D42" s="2">
        <v>0.314</v>
      </c>
      <c r="F42" s="2"/>
      <c r="G42" s="2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 t="s">
        <v>77</v>
      </c>
      <c r="B43" s="2" t="s">
        <v>29</v>
      </c>
      <c r="C43" s="2" t="s">
        <v>125</v>
      </c>
      <c r="D43" s="2">
        <v>0.561</v>
      </c>
      <c r="F43" s="2"/>
      <c r="G43" s="2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 t="s">
        <v>77</v>
      </c>
      <c r="B44" s="2" t="s">
        <v>33</v>
      </c>
      <c r="C44" s="2" t="s">
        <v>126</v>
      </c>
      <c r="D44" s="2">
        <v>0.42100000000000004</v>
      </c>
      <c r="F44" s="2"/>
      <c r="G44" s="2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 t="s">
        <v>77</v>
      </c>
      <c r="B45" s="2" t="s">
        <v>36</v>
      </c>
      <c r="C45" s="2" t="s">
        <v>127</v>
      </c>
      <c r="D45" s="2">
        <v>0.379</v>
      </c>
      <c r="F45" s="2"/>
      <c r="G45" s="2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 t="s">
        <v>77</v>
      </c>
      <c r="B46" s="2" t="s">
        <v>40</v>
      </c>
      <c r="C46" s="2" t="s">
        <v>128</v>
      </c>
      <c r="D46" s="2">
        <v>0.325</v>
      </c>
      <c r="F46" s="2"/>
      <c r="G46" s="2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 t="s">
        <v>77</v>
      </c>
      <c r="B47" s="2" t="s">
        <v>42</v>
      </c>
      <c r="C47" s="2" t="s">
        <v>129</v>
      </c>
      <c r="D47" s="2">
        <v>0.364</v>
      </c>
      <c r="F47" s="2"/>
      <c r="G47" s="2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 t="s">
        <v>77</v>
      </c>
      <c r="B48" s="2" t="s">
        <v>45</v>
      </c>
      <c r="C48" s="2" t="s">
        <v>130</v>
      </c>
      <c r="D48" s="2">
        <v>0.355</v>
      </c>
      <c r="F48" s="2"/>
      <c r="G48" s="2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 t="s">
        <v>77</v>
      </c>
      <c r="B49" s="2" t="s">
        <v>49</v>
      </c>
      <c r="C49" s="2" t="s">
        <v>100</v>
      </c>
      <c r="D49" s="2">
        <v>0.43200000000000005</v>
      </c>
      <c r="F49" s="2"/>
      <c r="G49" s="2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 t="s">
        <v>77</v>
      </c>
      <c r="B50" s="2" t="s">
        <v>50</v>
      </c>
      <c r="C50" s="2" t="s">
        <v>131</v>
      </c>
      <c r="D50" s="2">
        <v>0.37799999999999995</v>
      </c>
      <c r="F50" s="2"/>
      <c r="G50" s="2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 t="s">
        <v>77</v>
      </c>
      <c r="B51" s="2" t="s">
        <v>53</v>
      </c>
      <c r="C51" s="2" t="s">
        <v>132</v>
      </c>
      <c r="D51" s="2">
        <v>0.299</v>
      </c>
      <c r="F51" s="2"/>
      <c r="G51" s="2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 t="s">
        <v>77</v>
      </c>
      <c r="B52" s="2" t="s">
        <v>56</v>
      </c>
      <c r="C52" s="2" t="s">
        <v>133</v>
      </c>
      <c r="D52" s="2">
        <v>0.272</v>
      </c>
      <c r="F52" s="2"/>
      <c r="G52" s="2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 t="s">
        <v>77</v>
      </c>
      <c r="B53" s="2" t="s">
        <v>58</v>
      </c>
      <c r="C53" s="2" t="s">
        <v>134</v>
      </c>
      <c r="D53" s="2">
        <v>0.191</v>
      </c>
      <c r="F53" s="2"/>
      <c r="G53" s="2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 t="s">
        <v>77</v>
      </c>
      <c r="B54" s="2" t="s">
        <v>60</v>
      </c>
      <c r="C54" s="2" t="s">
        <v>135</v>
      </c>
      <c r="D54" s="2">
        <v>0.441</v>
      </c>
      <c r="F54" s="2"/>
      <c r="G54" s="2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 t="s">
        <v>77</v>
      </c>
      <c r="B55" s="2" t="s">
        <v>74</v>
      </c>
      <c r="C55" s="2" t="s">
        <v>136</v>
      </c>
      <c r="D55" s="2">
        <v>0.361</v>
      </c>
      <c r="F55" s="2"/>
      <c r="G55" s="2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4" t="s">
        <v>78</v>
      </c>
      <c r="B56" s="2" t="s">
        <v>6</v>
      </c>
      <c r="C56" s="2" t="s">
        <v>137</v>
      </c>
      <c r="D56" s="2">
        <v>0.11900000000000001</v>
      </c>
      <c r="F56" s="2"/>
      <c r="G56" s="2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4" t="s">
        <v>78</v>
      </c>
      <c r="B57" s="2" t="s">
        <v>11</v>
      </c>
      <c r="C57" s="2" t="s">
        <v>138</v>
      </c>
      <c r="D57" s="2">
        <v>0.371</v>
      </c>
      <c r="F57" s="2"/>
      <c r="G57" s="2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4" t="s">
        <v>78</v>
      </c>
      <c r="B58" s="2" t="s">
        <v>16</v>
      </c>
      <c r="C58" s="2" t="s">
        <v>139</v>
      </c>
      <c r="D58" s="2">
        <v>0.39299999999999996</v>
      </c>
      <c r="F58" s="2"/>
      <c r="G58" s="2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4" t="s">
        <v>78</v>
      </c>
      <c r="B59" s="2" t="s">
        <v>21</v>
      </c>
      <c r="C59" s="2" t="s">
        <v>14</v>
      </c>
      <c r="D59" s="2">
        <v>0.26</v>
      </c>
      <c r="F59" s="2"/>
      <c r="G59" s="2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4" t="s">
        <v>78</v>
      </c>
      <c r="B60" s="2" t="s">
        <v>25</v>
      </c>
      <c r="C60" s="2" t="s">
        <v>140</v>
      </c>
      <c r="D60" s="2">
        <v>0.307</v>
      </c>
      <c r="F60" s="2"/>
      <c r="G60" s="2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4" t="s">
        <v>78</v>
      </c>
      <c r="B61" s="2" t="s">
        <v>29</v>
      </c>
      <c r="C61" s="2" t="s">
        <v>140</v>
      </c>
      <c r="D61" s="2">
        <v>0.307</v>
      </c>
      <c r="F61" s="2"/>
      <c r="G61" s="2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4" t="s">
        <v>78</v>
      </c>
      <c r="B62" s="2" t="s">
        <v>33</v>
      </c>
      <c r="C62" s="2" t="s">
        <v>128</v>
      </c>
      <c r="D62" s="2">
        <v>0.325</v>
      </c>
      <c r="F62" s="2"/>
      <c r="G62" s="2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4" t="s">
        <v>78</v>
      </c>
      <c r="B63" s="2" t="s">
        <v>36</v>
      </c>
      <c r="C63" s="2" t="s">
        <v>141</v>
      </c>
      <c r="D63" s="2">
        <v>0.273</v>
      </c>
      <c r="F63" s="2"/>
      <c r="G63" s="2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4" t="s">
        <v>78</v>
      </c>
      <c r="B64" s="2" t="s">
        <v>40</v>
      </c>
      <c r="C64" s="2" t="s">
        <v>142</v>
      </c>
      <c r="D64" s="2">
        <v>0.264</v>
      </c>
      <c r="F64" s="2"/>
      <c r="G64" s="2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4" t="s">
        <v>78</v>
      </c>
      <c r="B65" s="2" t="s">
        <v>42</v>
      </c>
      <c r="C65" s="2" t="s">
        <v>143</v>
      </c>
      <c r="D65" s="2">
        <v>0.145</v>
      </c>
      <c r="F65" s="2"/>
      <c r="G65" s="2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4" t="s">
        <v>78</v>
      </c>
      <c r="B66" s="2" t="s">
        <v>45</v>
      </c>
      <c r="C66" s="2" t="s">
        <v>144</v>
      </c>
      <c r="D66" s="2">
        <v>0.348</v>
      </c>
      <c r="F66" s="2"/>
      <c r="G66" s="2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4" t="s">
        <v>78</v>
      </c>
      <c r="B67" s="2" t="s">
        <v>49</v>
      </c>
      <c r="C67" s="2" t="s">
        <v>96</v>
      </c>
      <c r="D67" s="2">
        <v>0.32</v>
      </c>
      <c r="F67" s="2"/>
      <c r="G67" s="2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4" t="s">
        <v>78</v>
      </c>
      <c r="B68" s="2" t="s">
        <v>50</v>
      </c>
      <c r="C68" s="2" t="s">
        <v>145</v>
      </c>
      <c r="D68" s="2">
        <v>0.221</v>
      </c>
      <c r="F68" s="2"/>
      <c r="G68" s="2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4" t="s">
        <v>78</v>
      </c>
      <c r="B69" s="2" t="s">
        <v>53</v>
      </c>
      <c r="C69" s="2" t="s">
        <v>146</v>
      </c>
      <c r="D69" s="2">
        <v>0.134</v>
      </c>
      <c r="F69" s="2"/>
      <c r="G69" s="2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4" t="s">
        <v>78</v>
      </c>
      <c r="B70" s="2" t="s">
        <v>56</v>
      </c>
      <c r="C70" s="2" t="s">
        <v>147</v>
      </c>
      <c r="D70" s="2">
        <v>0.266</v>
      </c>
      <c r="F70" s="2"/>
      <c r="G70" s="2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4" t="s">
        <v>78</v>
      </c>
      <c r="B71" s="2" t="s">
        <v>58</v>
      </c>
      <c r="C71" s="2" t="s">
        <v>148</v>
      </c>
      <c r="D71" s="2">
        <v>0.16899999999999998</v>
      </c>
      <c r="F71" s="2"/>
      <c r="G71" s="2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4" t="s">
        <v>78</v>
      </c>
      <c r="B72" s="2" t="s">
        <v>60</v>
      </c>
      <c r="C72" s="2" t="s">
        <v>126</v>
      </c>
      <c r="D72" s="2">
        <v>0.42100000000000004</v>
      </c>
      <c r="F72" s="2"/>
      <c r="G72" s="2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4" t="s">
        <v>78</v>
      </c>
      <c r="B73" s="2" t="s">
        <v>74</v>
      </c>
      <c r="C73" s="2" t="s">
        <v>103</v>
      </c>
      <c r="D73" s="2">
        <v>0.256</v>
      </c>
      <c r="F73" s="2"/>
      <c r="G73" s="2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 t="s">
        <v>79</v>
      </c>
      <c r="B74" s="2" t="s">
        <v>6</v>
      </c>
      <c r="C74" s="2" t="s">
        <v>149</v>
      </c>
      <c r="D74" s="2">
        <v>0.115</v>
      </c>
      <c r="F74" s="2"/>
      <c r="G74" s="2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 t="s">
        <v>79</v>
      </c>
      <c r="B75" s="2" t="s">
        <v>11</v>
      </c>
      <c r="C75" s="2" t="s">
        <v>13</v>
      </c>
      <c r="D75" s="2">
        <v>0.35</v>
      </c>
      <c r="F75" s="2"/>
      <c r="G75" s="2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 t="s">
        <v>79</v>
      </c>
      <c r="B76" s="2" t="s">
        <v>16</v>
      </c>
      <c r="C76" s="2" t="s">
        <v>140</v>
      </c>
      <c r="D76" s="2">
        <v>0.307</v>
      </c>
      <c r="F76" s="2"/>
      <c r="G76" s="2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 t="s">
        <v>79</v>
      </c>
      <c r="B77" s="2" t="s">
        <v>21</v>
      </c>
      <c r="C77" s="2" t="s">
        <v>150</v>
      </c>
      <c r="D77" s="2">
        <v>0.179</v>
      </c>
      <c r="F77" s="2"/>
      <c r="G77" s="2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 t="s">
        <v>79</v>
      </c>
      <c r="B78" s="2" t="s">
        <v>25</v>
      </c>
      <c r="C78" s="2" t="s">
        <v>151</v>
      </c>
      <c r="D78" s="2">
        <v>0.20600000000000002</v>
      </c>
      <c r="F78" s="2"/>
      <c r="G78" s="2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 t="s">
        <v>79</v>
      </c>
      <c r="B79" s="2" t="s">
        <v>29</v>
      </c>
      <c r="C79" s="2" t="s">
        <v>152</v>
      </c>
      <c r="D79" s="2">
        <v>0.37200000000000005</v>
      </c>
      <c r="F79" s="2"/>
      <c r="G79" s="2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 t="s">
        <v>79</v>
      </c>
      <c r="B80" s="2" t="s">
        <v>33</v>
      </c>
      <c r="C80" s="2" t="s">
        <v>153</v>
      </c>
      <c r="D80" s="2">
        <v>0.142</v>
      </c>
      <c r="F80" s="2"/>
      <c r="G80" s="2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 t="s">
        <v>79</v>
      </c>
      <c r="B81" s="2" t="s">
        <v>36</v>
      </c>
      <c r="C81" s="2" t="s">
        <v>154</v>
      </c>
      <c r="D81" s="2">
        <v>0.214</v>
      </c>
      <c r="F81" s="2"/>
      <c r="G81" s="2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 t="s">
        <v>79</v>
      </c>
      <c r="B82" s="2" t="s">
        <v>40</v>
      </c>
      <c r="C82" s="2" t="s">
        <v>155</v>
      </c>
      <c r="D82" s="2">
        <v>0.188</v>
      </c>
      <c r="F82" s="2"/>
      <c r="G82" s="2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 t="s">
        <v>79</v>
      </c>
      <c r="B83" s="2" t="s">
        <v>42</v>
      </c>
      <c r="C83" s="2" t="s">
        <v>156</v>
      </c>
      <c r="D83" s="2">
        <v>0.247</v>
      </c>
      <c r="F83" s="2"/>
      <c r="G83" s="2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 t="s">
        <v>79</v>
      </c>
      <c r="B84" s="2" t="s">
        <v>45</v>
      </c>
      <c r="C84" s="2" t="s">
        <v>157</v>
      </c>
      <c r="D84" s="2">
        <v>0.308</v>
      </c>
      <c r="F84" s="2"/>
      <c r="G84" s="2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 t="s">
        <v>79</v>
      </c>
      <c r="B85" s="2" t="s">
        <v>49</v>
      </c>
      <c r="C85" s="2" t="s">
        <v>158</v>
      </c>
      <c r="D85" s="2">
        <v>0.344</v>
      </c>
      <c r="F85" s="2"/>
      <c r="G85" s="2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 t="s">
        <v>79</v>
      </c>
      <c r="B86" s="2" t="s">
        <v>50</v>
      </c>
      <c r="C86" s="2" t="s">
        <v>159</v>
      </c>
      <c r="D86" s="2">
        <v>0.209</v>
      </c>
      <c r="F86" s="2"/>
      <c r="G86" s="2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 t="s">
        <v>79</v>
      </c>
      <c r="B87" s="2" t="s">
        <v>53</v>
      </c>
      <c r="C87" s="2" t="s">
        <v>160</v>
      </c>
      <c r="D87" s="2">
        <v>0.113</v>
      </c>
      <c r="F87" s="2"/>
      <c r="G87" s="2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 t="s">
        <v>79</v>
      </c>
      <c r="B88" s="2" t="s">
        <v>56</v>
      </c>
      <c r="C88" s="2" t="s">
        <v>161</v>
      </c>
      <c r="D88" s="2">
        <v>0.267</v>
      </c>
      <c r="F88" s="2"/>
      <c r="G88" s="2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 t="s">
        <v>79</v>
      </c>
      <c r="B89" s="2" t="s">
        <v>58</v>
      </c>
      <c r="C89" s="2" t="s">
        <v>28</v>
      </c>
      <c r="D89" s="2">
        <v>0.1</v>
      </c>
      <c r="F89" s="2"/>
      <c r="G89" s="2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 t="s">
        <v>79</v>
      </c>
      <c r="B90" s="2" t="s">
        <v>60</v>
      </c>
      <c r="C90" s="2" t="s">
        <v>162</v>
      </c>
      <c r="D90" s="2">
        <v>0.27899999999999997</v>
      </c>
      <c r="F90" s="2"/>
      <c r="G90" s="2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 t="s">
        <v>79</v>
      </c>
      <c r="B91" s="2" t="s">
        <v>74</v>
      </c>
      <c r="C91" s="2" t="s">
        <v>163</v>
      </c>
      <c r="D91" s="2">
        <v>0.22699999999999998</v>
      </c>
      <c r="F91" s="2"/>
      <c r="G91" s="2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4" t="s">
        <v>80</v>
      </c>
      <c r="B92" s="2" t="s">
        <v>6</v>
      </c>
      <c r="C92" s="2" t="s">
        <v>164</v>
      </c>
      <c r="D92" s="2">
        <v>0.095</v>
      </c>
      <c r="F92" s="2"/>
      <c r="G92" s="2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4" t="s">
        <v>80</v>
      </c>
      <c r="B93" s="2" t="s">
        <v>11</v>
      </c>
      <c r="C93" s="2" t="s">
        <v>126</v>
      </c>
      <c r="D93" s="2">
        <v>0.42100000000000004</v>
      </c>
      <c r="F93" s="2"/>
      <c r="G93" s="2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4" t="s">
        <v>80</v>
      </c>
      <c r="B94" s="2" t="s">
        <v>16</v>
      </c>
      <c r="C94" s="2" t="s">
        <v>165</v>
      </c>
      <c r="D94" s="2">
        <v>0.215</v>
      </c>
      <c r="F94" s="2"/>
      <c r="G94" s="2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4" t="s">
        <v>80</v>
      </c>
      <c r="B95" s="2" t="s">
        <v>21</v>
      </c>
      <c r="C95" s="2" t="s">
        <v>166</v>
      </c>
      <c r="D95" s="2">
        <v>0.22899999999999998</v>
      </c>
      <c r="F95" s="2"/>
      <c r="G95" s="2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4" t="s">
        <v>80</v>
      </c>
      <c r="B96" s="2" t="s">
        <v>25</v>
      </c>
      <c r="C96" s="2" t="s">
        <v>167</v>
      </c>
      <c r="D96" s="2">
        <v>0.239</v>
      </c>
      <c r="F96" s="2"/>
      <c r="G96" s="2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4" t="s">
        <v>80</v>
      </c>
      <c r="B97" s="2" t="s">
        <v>29</v>
      </c>
      <c r="C97" s="2" t="s">
        <v>168</v>
      </c>
      <c r="D97" s="2">
        <v>0.495</v>
      </c>
      <c r="F97" s="2"/>
      <c r="G97" s="2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4" t="s">
        <v>80</v>
      </c>
      <c r="B98" s="2" t="s">
        <v>33</v>
      </c>
      <c r="C98" s="2" t="s">
        <v>147</v>
      </c>
      <c r="D98" s="2">
        <v>0.266</v>
      </c>
      <c r="F98" s="2"/>
      <c r="G98" s="2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4" t="s">
        <v>80</v>
      </c>
      <c r="B99" s="2" t="s">
        <v>36</v>
      </c>
      <c r="C99" s="2" t="s">
        <v>169</v>
      </c>
      <c r="D99" s="2">
        <v>0.254</v>
      </c>
      <c r="F99" s="2"/>
      <c r="G99" s="2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4" t="s">
        <v>80</v>
      </c>
      <c r="B100" s="2" t="s">
        <v>40</v>
      </c>
      <c r="C100" s="2" t="s">
        <v>26</v>
      </c>
      <c r="D100" s="2">
        <v>0.13</v>
      </c>
      <c r="F100" s="2"/>
      <c r="G100" s="2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4" t="s">
        <v>80</v>
      </c>
      <c r="B101" s="2" t="s">
        <v>42</v>
      </c>
      <c r="C101" s="2" t="s">
        <v>170</v>
      </c>
      <c r="D101" s="2">
        <v>0.183</v>
      </c>
      <c r="F101" s="2"/>
      <c r="G101" s="2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4" t="s">
        <v>80</v>
      </c>
      <c r="B102" s="2" t="s">
        <v>45</v>
      </c>
      <c r="C102" s="2" t="s">
        <v>171</v>
      </c>
      <c r="D102" s="2">
        <v>0.316</v>
      </c>
      <c r="F102" s="2"/>
      <c r="G102" s="2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4" t="s">
        <v>80</v>
      </c>
      <c r="B103" s="2" t="s">
        <v>49</v>
      </c>
      <c r="C103" s="2" t="s">
        <v>96</v>
      </c>
      <c r="D103" s="2">
        <v>0.32</v>
      </c>
      <c r="F103" s="2"/>
      <c r="G103" s="2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4" t="s">
        <v>80</v>
      </c>
      <c r="B104" s="2" t="s">
        <v>50</v>
      </c>
      <c r="C104" s="2" t="s">
        <v>172</v>
      </c>
      <c r="D104" s="2">
        <v>0.162</v>
      </c>
      <c r="F104" s="2"/>
      <c r="G104" s="2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4" t="s">
        <v>80</v>
      </c>
      <c r="B105" s="2" t="s">
        <v>53</v>
      </c>
      <c r="C105" s="2" t="s">
        <v>173</v>
      </c>
      <c r="D105" s="2">
        <v>0.087</v>
      </c>
      <c r="F105" s="2"/>
      <c r="G105" s="2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4" t="s">
        <v>80</v>
      </c>
      <c r="B106" s="2" t="s">
        <v>56</v>
      </c>
      <c r="C106" s="2" t="s">
        <v>174</v>
      </c>
      <c r="D106" s="2">
        <v>0.172</v>
      </c>
      <c r="F106" s="2"/>
      <c r="G106" s="2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4" t="s">
        <v>80</v>
      </c>
      <c r="B107" s="2" t="s">
        <v>58</v>
      </c>
      <c r="C107" s="2" t="s">
        <v>175</v>
      </c>
      <c r="D107" s="2">
        <v>0.096</v>
      </c>
      <c r="F107" s="2"/>
      <c r="G107" s="2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4" t="s">
        <v>80</v>
      </c>
      <c r="B108" s="2" t="s">
        <v>60</v>
      </c>
      <c r="C108" s="2" t="s">
        <v>176</v>
      </c>
      <c r="D108" s="2">
        <v>0.265</v>
      </c>
      <c r="F108" s="2"/>
      <c r="G108" s="2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4" t="s">
        <v>80</v>
      </c>
      <c r="B109" s="2" t="s">
        <v>74</v>
      </c>
      <c r="C109" s="2" t="s">
        <v>177</v>
      </c>
      <c r="D109" s="2">
        <v>0.222</v>
      </c>
      <c r="F109" s="2"/>
      <c r="G109" s="2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4" t="s">
        <v>81</v>
      </c>
      <c r="B110" s="2" t="s">
        <v>6</v>
      </c>
      <c r="C110" s="2" t="s">
        <v>178</v>
      </c>
      <c r="D110" s="2">
        <v>0.11800000000000001</v>
      </c>
      <c r="F110" s="2"/>
      <c r="G110" s="2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4" t="s">
        <v>81</v>
      </c>
      <c r="B111" s="2" t="s">
        <v>11</v>
      </c>
      <c r="C111" s="2" t="s">
        <v>179</v>
      </c>
      <c r="D111" s="2">
        <v>0.289</v>
      </c>
      <c r="F111" s="2"/>
      <c r="G111" s="2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4" t="s">
        <v>81</v>
      </c>
      <c r="B112" s="2" t="s">
        <v>16</v>
      </c>
      <c r="C112" s="2" t="s">
        <v>171</v>
      </c>
      <c r="D112" s="2">
        <v>0.316</v>
      </c>
      <c r="F112" s="2"/>
      <c r="G112" s="2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4" t="s">
        <v>81</v>
      </c>
      <c r="B113" s="2" t="s">
        <v>21</v>
      </c>
      <c r="C113" s="2" t="s">
        <v>137</v>
      </c>
      <c r="D113" s="2">
        <v>0.11900000000000001</v>
      </c>
      <c r="F113" s="2"/>
      <c r="G113" s="2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4" t="s">
        <v>81</v>
      </c>
      <c r="B114" s="2" t="s">
        <v>25</v>
      </c>
      <c r="C114" s="2" t="s">
        <v>180</v>
      </c>
      <c r="D114" s="2">
        <v>0.165</v>
      </c>
      <c r="F114" s="2"/>
      <c r="G114" s="2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4" t="s">
        <v>81</v>
      </c>
      <c r="B115" s="2" t="s">
        <v>29</v>
      </c>
      <c r="C115" s="2" t="s">
        <v>181</v>
      </c>
      <c r="D115" s="2">
        <v>0.358</v>
      </c>
      <c r="F115" s="2"/>
      <c r="G115" s="2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4" t="s">
        <v>81</v>
      </c>
      <c r="B116" s="2" t="s">
        <v>33</v>
      </c>
      <c r="C116" s="2" t="s">
        <v>182</v>
      </c>
      <c r="D116" s="2">
        <v>0.11599999999999999</v>
      </c>
      <c r="F116" s="2"/>
      <c r="G116" s="2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4" t="s">
        <v>81</v>
      </c>
      <c r="B117" s="2" t="s">
        <v>36</v>
      </c>
      <c r="C117" s="2" t="s">
        <v>148</v>
      </c>
      <c r="D117" s="2">
        <v>0.16899999999999998</v>
      </c>
      <c r="F117" s="2"/>
      <c r="G117" s="2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4" t="s">
        <v>81</v>
      </c>
      <c r="B118" s="2" t="s">
        <v>40</v>
      </c>
      <c r="C118" s="2" t="s">
        <v>183</v>
      </c>
      <c r="D118" s="2">
        <v>0.111</v>
      </c>
      <c r="F118" s="2"/>
      <c r="G118" s="2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4" t="s">
        <v>81</v>
      </c>
      <c r="B119" s="2" t="s">
        <v>42</v>
      </c>
      <c r="C119" s="2" t="s">
        <v>184</v>
      </c>
      <c r="D119" s="2">
        <v>0.159</v>
      </c>
      <c r="F119" s="2"/>
      <c r="G119" s="2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4" t="s">
        <v>81</v>
      </c>
      <c r="B120" s="2" t="s">
        <v>45</v>
      </c>
      <c r="C120" s="2" t="s">
        <v>156</v>
      </c>
      <c r="D120" s="2">
        <v>0.247</v>
      </c>
      <c r="F120" s="2"/>
      <c r="G120" s="2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4" t="s">
        <v>81</v>
      </c>
      <c r="B121" s="2" t="s">
        <v>49</v>
      </c>
      <c r="C121" s="2" t="s">
        <v>185</v>
      </c>
      <c r="D121" s="2">
        <v>0.23199999999999998</v>
      </c>
      <c r="F121" s="2"/>
      <c r="G121" s="2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4" t="s">
        <v>81</v>
      </c>
      <c r="B122" s="2" t="s">
        <v>50</v>
      </c>
      <c r="C122" s="2" t="s">
        <v>186</v>
      </c>
      <c r="D122" s="2">
        <v>0.166</v>
      </c>
      <c r="F122" s="2"/>
      <c r="G122" s="2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4" t="s">
        <v>81</v>
      </c>
      <c r="B123" s="2" t="s">
        <v>53</v>
      </c>
      <c r="C123" s="2" t="s">
        <v>187</v>
      </c>
      <c r="D123" s="2">
        <v>0.105</v>
      </c>
      <c r="F123" s="2"/>
      <c r="G123" s="2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4" t="s">
        <v>81</v>
      </c>
      <c r="B124" s="2" t="s">
        <v>56</v>
      </c>
      <c r="C124" s="2" t="s">
        <v>188</v>
      </c>
      <c r="D124" s="2">
        <v>0.18100000000000002</v>
      </c>
      <c r="F124" s="2"/>
      <c r="G124" s="2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4" t="s">
        <v>81</v>
      </c>
      <c r="B125" s="2" t="s">
        <v>58</v>
      </c>
      <c r="C125" s="2" t="s">
        <v>189</v>
      </c>
      <c r="D125" s="2">
        <v>0.102</v>
      </c>
      <c r="F125" s="2"/>
      <c r="G125" s="2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4" t="s">
        <v>81</v>
      </c>
      <c r="B126" s="2" t="s">
        <v>60</v>
      </c>
      <c r="C126" s="2" t="s">
        <v>142</v>
      </c>
      <c r="D126" s="2">
        <v>0.264</v>
      </c>
      <c r="F126" s="2"/>
      <c r="G126" s="2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4" t="s">
        <v>81</v>
      </c>
      <c r="B127" s="2" t="s">
        <v>74</v>
      </c>
      <c r="C127" s="2" t="s">
        <v>190</v>
      </c>
      <c r="D127" s="2">
        <v>0.17800000000000002</v>
      </c>
      <c r="F127" s="2"/>
      <c r="G127" s="2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4" t="s">
        <v>82</v>
      </c>
      <c r="B128" s="2" t="s">
        <v>6</v>
      </c>
      <c r="C128" s="2" t="s">
        <v>189</v>
      </c>
      <c r="D128" s="2">
        <v>0.102</v>
      </c>
      <c r="F128" s="2"/>
      <c r="G128" s="2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4" t="s">
        <v>82</v>
      </c>
      <c r="B129" s="2" t="s">
        <v>11</v>
      </c>
      <c r="C129" s="2" t="s">
        <v>191</v>
      </c>
      <c r="D129" s="2">
        <v>0.327</v>
      </c>
      <c r="F129" s="2"/>
      <c r="G129" s="2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4" t="s">
        <v>82</v>
      </c>
      <c r="B130" s="2" t="s">
        <v>16</v>
      </c>
      <c r="C130" s="2" t="s">
        <v>123</v>
      </c>
      <c r="D130" s="2">
        <v>0.408</v>
      </c>
      <c r="F130" s="2"/>
      <c r="G130" s="2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4" t="s">
        <v>82</v>
      </c>
      <c r="B131" s="2" t="s">
        <v>21</v>
      </c>
      <c r="C131" s="2" t="s">
        <v>165</v>
      </c>
      <c r="D131" s="2">
        <v>0.215</v>
      </c>
      <c r="F131" s="2"/>
      <c r="G131" s="2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4" t="s">
        <v>82</v>
      </c>
      <c r="B132" s="2" t="s">
        <v>25</v>
      </c>
      <c r="C132" s="2" t="s">
        <v>192</v>
      </c>
      <c r="D132" s="2">
        <v>0.205</v>
      </c>
      <c r="F132" s="2"/>
      <c r="G132" s="2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4" t="s">
        <v>82</v>
      </c>
      <c r="B133" s="2" t="s">
        <v>29</v>
      </c>
      <c r="C133" s="2" t="s">
        <v>193</v>
      </c>
      <c r="D133" s="2">
        <v>0.21</v>
      </c>
      <c r="F133" s="2"/>
      <c r="G133" s="2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4" t="s">
        <v>82</v>
      </c>
      <c r="B134" s="2" t="s">
        <v>33</v>
      </c>
      <c r="C134" s="2" t="s">
        <v>194</v>
      </c>
      <c r="D134" s="2">
        <v>0.156</v>
      </c>
      <c r="F134" s="2"/>
      <c r="G134" s="2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4" t="s">
        <v>82</v>
      </c>
      <c r="B135" s="2" t="s">
        <v>36</v>
      </c>
      <c r="C135" s="2" t="s">
        <v>195</v>
      </c>
      <c r="D135" s="2">
        <v>0.16399999999999998</v>
      </c>
      <c r="F135" s="2"/>
      <c r="G135" s="2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4" t="s">
        <v>82</v>
      </c>
      <c r="B136" s="2" t="s">
        <v>40</v>
      </c>
      <c r="C136" s="2" t="s">
        <v>196</v>
      </c>
      <c r="D136" s="2">
        <v>0.09699999999999999</v>
      </c>
      <c r="F136" s="2"/>
      <c r="G136" s="2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4" t="s">
        <v>82</v>
      </c>
      <c r="B137" s="2" t="s">
        <v>42</v>
      </c>
      <c r="C137" s="2" t="s">
        <v>197</v>
      </c>
      <c r="D137" s="2">
        <v>0.192</v>
      </c>
      <c r="F137" s="2"/>
      <c r="G137" s="2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4" t="s">
        <v>82</v>
      </c>
      <c r="B138" s="2" t="s">
        <v>45</v>
      </c>
      <c r="C138" s="2" t="s">
        <v>198</v>
      </c>
      <c r="D138" s="2">
        <v>0.248</v>
      </c>
      <c r="F138" s="2"/>
      <c r="G138" s="2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4" t="s">
        <v>82</v>
      </c>
      <c r="B139" s="2" t="s">
        <v>49</v>
      </c>
      <c r="C139" s="2" t="s">
        <v>199</v>
      </c>
      <c r="D139" s="2">
        <v>0.306</v>
      </c>
      <c r="F139" s="2"/>
      <c r="G139" s="2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4" t="s">
        <v>82</v>
      </c>
      <c r="B140" s="2" t="s">
        <v>50</v>
      </c>
      <c r="C140" s="2" t="s">
        <v>15</v>
      </c>
      <c r="D140" s="2">
        <v>0.12</v>
      </c>
      <c r="F140" s="2"/>
      <c r="G140" s="2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4" t="s">
        <v>82</v>
      </c>
      <c r="B141" s="2" t="s">
        <v>53</v>
      </c>
      <c r="C141" s="2" t="s">
        <v>200</v>
      </c>
      <c r="D141" s="2">
        <v>0.171</v>
      </c>
      <c r="F141" s="2"/>
      <c r="G141" s="2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4" t="s">
        <v>82</v>
      </c>
      <c r="B142" s="2" t="s">
        <v>56</v>
      </c>
      <c r="C142" s="2" t="s">
        <v>201</v>
      </c>
      <c r="D142" s="2">
        <v>0.09300000000000001</v>
      </c>
      <c r="F142" s="2"/>
      <c r="G142" s="2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4" t="s">
        <v>82</v>
      </c>
      <c r="B143" s="2" t="s">
        <v>58</v>
      </c>
      <c r="C143" s="2" t="s">
        <v>178</v>
      </c>
      <c r="D143" s="2">
        <v>0.11800000000000001</v>
      </c>
      <c r="F143" s="2"/>
      <c r="G143" s="2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4" t="s">
        <v>82</v>
      </c>
      <c r="B144" s="2" t="s">
        <v>60</v>
      </c>
      <c r="C144" s="2" t="s">
        <v>202</v>
      </c>
      <c r="D144" s="2">
        <v>0.237</v>
      </c>
      <c r="F144" s="2"/>
      <c r="G144" s="2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4" t="s">
        <v>82</v>
      </c>
      <c r="B145" s="2" t="s">
        <v>74</v>
      </c>
      <c r="C145" s="2" t="s">
        <v>174</v>
      </c>
      <c r="D145" s="2">
        <v>0.172</v>
      </c>
      <c r="F145" s="2"/>
      <c r="G145" s="2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4" t="s">
        <v>83</v>
      </c>
      <c r="B146" s="2" t="s">
        <v>6</v>
      </c>
      <c r="C146" s="2" t="s">
        <v>203</v>
      </c>
      <c r="D146" s="2">
        <v>0.14800000000000002</v>
      </c>
      <c r="F146" s="2"/>
      <c r="G146" s="2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4" t="s">
        <v>83</v>
      </c>
      <c r="B147" s="2" t="s">
        <v>11</v>
      </c>
      <c r="C147" s="2" t="s">
        <v>204</v>
      </c>
      <c r="D147" s="2">
        <v>0.26899999999999996</v>
      </c>
      <c r="F147" s="2"/>
      <c r="G147" s="2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4" t="s">
        <v>83</v>
      </c>
      <c r="B148" s="2" t="s">
        <v>16</v>
      </c>
      <c r="C148" s="2" t="s">
        <v>205</v>
      </c>
      <c r="D148" s="2">
        <v>0.17</v>
      </c>
      <c r="F148" s="2"/>
      <c r="G148" s="2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4" t="s">
        <v>83</v>
      </c>
      <c r="B149" s="2" t="s">
        <v>21</v>
      </c>
      <c r="C149" s="2" t="s">
        <v>206</v>
      </c>
      <c r="D149" s="2">
        <v>0.182</v>
      </c>
      <c r="F149" s="2"/>
      <c r="G149" s="2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4" t="s">
        <v>83</v>
      </c>
      <c r="B150" s="2" t="s">
        <v>25</v>
      </c>
      <c r="C150" s="2" t="s">
        <v>207</v>
      </c>
      <c r="D150" s="2">
        <v>0.18600000000000003</v>
      </c>
      <c r="F150" s="2"/>
      <c r="G150" s="2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4" t="s">
        <v>83</v>
      </c>
      <c r="B151" s="2" t="s">
        <v>29</v>
      </c>
      <c r="C151" s="2" t="s">
        <v>52</v>
      </c>
      <c r="D151" s="2">
        <v>0.2</v>
      </c>
      <c r="F151" s="2"/>
      <c r="G151" s="2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4" t="s">
        <v>83</v>
      </c>
      <c r="B152" s="2" t="s">
        <v>33</v>
      </c>
      <c r="C152" s="2" t="s">
        <v>208</v>
      </c>
      <c r="D152" s="2">
        <v>0.185</v>
      </c>
      <c r="F152" s="2"/>
      <c r="G152" s="2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4" t="s">
        <v>83</v>
      </c>
      <c r="B153" s="2" t="s">
        <v>36</v>
      </c>
      <c r="C153" s="2" t="s">
        <v>209</v>
      </c>
      <c r="D153" s="2">
        <v>0.161</v>
      </c>
      <c r="F153" s="2"/>
      <c r="G153" s="2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4" t="s">
        <v>83</v>
      </c>
      <c r="B154" s="2" t="s">
        <v>40</v>
      </c>
      <c r="C154" s="2" t="s">
        <v>160</v>
      </c>
      <c r="D154" s="2">
        <v>0.113</v>
      </c>
      <c r="F154" s="2"/>
      <c r="G154" s="2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4" t="s">
        <v>83</v>
      </c>
      <c r="B155" s="2" t="s">
        <v>42</v>
      </c>
      <c r="C155" s="2" t="s">
        <v>172</v>
      </c>
      <c r="D155" s="2">
        <v>0.162</v>
      </c>
      <c r="F155" s="2"/>
      <c r="G155" s="2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4" t="s">
        <v>83</v>
      </c>
      <c r="B156" s="2" t="s">
        <v>45</v>
      </c>
      <c r="C156" s="2" t="s">
        <v>210</v>
      </c>
      <c r="D156" s="2">
        <v>0.19699999999999998</v>
      </c>
      <c r="F156" s="2"/>
      <c r="G156" s="2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4" t="s">
        <v>83</v>
      </c>
      <c r="B157" s="2" t="s">
        <v>49</v>
      </c>
      <c r="C157" s="2" t="s">
        <v>211</v>
      </c>
      <c r="D157" s="2">
        <v>0.24100000000000002</v>
      </c>
      <c r="F157" s="2"/>
      <c r="G157" s="2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4" t="s">
        <v>83</v>
      </c>
      <c r="B158" s="2" t="s">
        <v>50</v>
      </c>
      <c r="C158" s="2" t="s">
        <v>212</v>
      </c>
      <c r="D158" s="2">
        <v>0.187</v>
      </c>
      <c r="F158" s="2"/>
      <c r="G158" s="2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4" t="s">
        <v>83</v>
      </c>
      <c r="B159" s="2" t="s">
        <v>53</v>
      </c>
      <c r="C159" s="2" t="s">
        <v>213</v>
      </c>
      <c r="D159" s="2">
        <v>0.066</v>
      </c>
      <c r="F159" s="2"/>
      <c r="G159" s="2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4" t="s">
        <v>83</v>
      </c>
      <c r="B160" s="2" t="s">
        <v>56</v>
      </c>
      <c r="C160" s="2" t="s">
        <v>214</v>
      </c>
      <c r="D160" s="2">
        <v>0.128</v>
      </c>
      <c r="F160" s="2"/>
      <c r="G160" s="2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4" t="s">
        <v>83</v>
      </c>
      <c r="B161" s="2" t="s">
        <v>58</v>
      </c>
      <c r="C161" s="2" t="s">
        <v>215</v>
      </c>
      <c r="D161" s="2">
        <v>0.092</v>
      </c>
      <c r="F161" s="2"/>
      <c r="G161" s="2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4" t="s">
        <v>83</v>
      </c>
      <c r="B162" s="2" t="s">
        <v>60</v>
      </c>
      <c r="C162" s="2" t="s">
        <v>209</v>
      </c>
      <c r="D162" s="2">
        <v>0.161</v>
      </c>
      <c r="F162" s="2"/>
      <c r="G162" s="2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4" t="s">
        <v>83</v>
      </c>
      <c r="B163" s="2" t="s">
        <v>74</v>
      </c>
      <c r="C163" s="2" t="s">
        <v>180</v>
      </c>
      <c r="D163" s="2">
        <v>0.165</v>
      </c>
      <c r="F163" s="2"/>
      <c r="G163" s="2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4" t="s">
        <v>84</v>
      </c>
      <c r="B164" s="2" t="s">
        <v>6</v>
      </c>
      <c r="C164" s="2" t="s">
        <v>216</v>
      </c>
      <c r="D164" s="2">
        <v>0.073</v>
      </c>
      <c r="F164" s="2"/>
      <c r="G164" s="2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4" t="s">
        <v>84</v>
      </c>
      <c r="B165" s="2" t="s">
        <v>11</v>
      </c>
      <c r="C165" s="2" t="s">
        <v>217</v>
      </c>
      <c r="D165" s="2">
        <v>0.23600000000000002</v>
      </c>
      <c r="F165" s="2"/>
      <c r="G165" s="2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4" t="s">
        <v>84</v>
      </c>
      <c r="B166" s="2" t="s">
        <v>16</v>
      </c>
      <c r="C166" s="2" t="s">
        <v>218</v>
      </c>
      <c r="D166" s="2">
        <v>0.253</v>
      </c>
      <c r="F166" s="2"/>
      <c r="G166" s="2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4" t="s">
        <v>84</v>
      </c>
      <c r="B167" s="2" t="s">
        <v>21</v>
      </c>
      <c r="C167" s="2" t="s">
        <v>219</v>
      </c>
      <c r="D167" s="2">
        <v>0.07400000000000001</v>
      </c>
      <c r="F167" s="2"/>
      <c r="G167" s="2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4" t="s">
        <v>84</v>
      </c>
      <c r="B168" s="2" t="s">
        <v>25</v>
      </c>
      <c r="C168" s="2" t="s">
        <v>150</v>
      </c>
      <c r="D168" s="2">
        <v>0.179</v>
      </c>
      <c r="F168" s="2"/>
      <c r="G168" s="2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4" t="s">
        <v>84</v>
      </c>
      <c r="B169" s="2" t="s">
        <v>29</v>
      </c>
      <c r="C169" s="2" t="s">
        <v>220</v>
      </c>
      <c r="D169" s="2">
        <v>0.207</v>
      </c>
      <c r="F169" s="2"/>
      <c r="G169" s="2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4" t="s">
        <v>84</v>
      </c>
      <c r="B170" s="2" t="s">
        <v>33</v>
      </c>
      <c r="C170" s="2" t="s">
        <v>214</v>
      </c>
      <c r="D170" s="2">
        <v>0.128</v>
      </c>
      <c r="F170" s="2"/>
      <c r="G170" s="2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4" t="s">
        <v>84</v>
      </c>
      <c r="B171" s="2" t="s">
        <v>36</v>
      </c>
      <c r="C171" s="2" t="s">
        <v>221</v>
      </c>
      <c r="D171" s="2">
        <v>0.154</v>
      </c>
      <c r="F171" s="2"/>
      <c r="G171" s="2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4" t="s">
        <v>84</v>
      </c>
      <c r="B172" s="2" t="s">
        <v>40</v>
      </c>
      <c r="C172" s="2" t="s">
        <v>222</v>
      </c>
      <c r="D172" s="2">
        <v>0.23800000000000002</v>
      </c>
      <c r="F172" s="2"/>
      <c r="G172" s="2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4" t="s">
        <v>84</v>
      </c>
      <c r="B173" s="2" t="s">
        <v>42</v>
      </c>
      <c r="C173" s="2" t="s">
        <v>223</v>
      </c>
      <c r="D173" s="2">
        <v>0.204</v>
      </c>
      <c r="F173" s="2"/>
      <c r="G173" s="2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4" t="s">
        <v>84</v>
      </c>
      <c r="B174" s="2" t="s">
        <v>45</v>
      </c>
      <c r="C174" s="2" t="s">
        <v>170</v>
      </c>
      <c r="D174" s="2">
        <v>0.183</v>
      </c>
      <c r="F174" s="2"/>
      <c r="G174" s="2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4" t="s">
        <v>84</v>
      </c>
      <c r="B175" s="2" t="s">
        <v>49</v>
      </c>
      <c r="C175" s="2" t="s">
        <v>61</v>
      </c>
      <c r="D175" s="2">
        <v>0.31</v>
      </c>
      <c r="F175" s="2"/>
      <c r="G175" s="2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4" t="s">
        <v>84</v>
      </c>
      <c r="B176" s="2" t="s">
        <v>50</v>
      </c>
      <c r="C176" s="2" t="s">
        <v>196</v>
      </c>
      <c r="D176" s="2">
        <v>0.09699999999999999</v>
      </c>
      <c r="F176" s="2"/>
      <c r="G176" s="2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4" t="s">
        <v>84</v>
      </c>
      <c r="B177" s="2" t="s">
        <v>53</v>
      </c>
      <c r="C177" s="2" t="s">
        <v>224</v>
      </c>
      <c r="D177" s="2">
        <v>0.138</v>
      </c>
      <c r="F177" s="2"/>
      <c r="G177" s="2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4" t="s">
        <v>84</v>
      </c>
      <c r="B178" s="2" t="s">
        <v>56</v>
      </c>
      <c r="C178" s="2" t="s">
        <v>225</v>
      </c>
      <c r="D178" s="2">
        <v>0.127</v>
      </c>
      <c r="F178" s="2"/>
      <c r="G178" s="2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4" t="s">
        <v>84</v>
      </c>
      <c r="B179" s="2" t="s">
        <v>58</v>
      </c>
      <c r="C179" s="2" t="s">
        <v>196</v>
      </c>
      <c r="D179" s="2">
        <v>0.09699999999999999</v>
      </c>
      <c r="F179" s="2"/>
      <c r="G179" s="2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4" t="s">
        <v>84</v>
      </c>
      <c r="B180" s="2" t="s">
        <v>60</v>
      </c>
      <c r="C180" s="2" t="s">
        <v>198</v>
      </c>
      <c r="D180" s="2">
        <v>0.248</v>
      </c>
      <c r="F180" s="2"/>
      <c r="G180" s="2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4" t="s">
        <v>84</v>
      </c>
      <c r="B181" s="2" t="s">
        <v>74</v>
      </c>
      <c r="C181" s="2" t="s">
        <v>172</v>
      </c>
      <c r="D181" s="2">
        <v>0.162</v>
      </c>
      <c r="F181" s="2"/>
      <c r="G181" s="2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4" t="s">
        <v>85</v>
      </c>
      <c r="B182" s="2" t="s">
        <v>6</v>
      </c>
      <c r="C182" s="2" t="s">
        <v>226</v>
      </c>
      <c r="D182" s="2">
        <v>0.061</v>
      </c>
      <c r="F182" s="2"/>
      <c r="G182" s="2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4" t="s">
        <v>85</v>
      </c>
      <c r="B183" s="2" t="s">
        <v>11</v>
      </c>
      <c r="C183" s="2" t="s">
        <v>220</v>
      </c>
      <c r="D183" s="2">
        <v>0.207</v>
      </c>
      <c r="F183" s="2"/>
      <c r="G183" s="2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4" t="s">
        <v>85</v>
      </c>
      <c r="B184" s="2" t="s">
        <v>16</v>
      </c>
      <c r="C184" s="2" t="s">
        <v>148</v>
      </c>
      <c r="D184" s="2">
        <v>0.16899999999999998</v>
      </c>
      <c r="F184" s="2"/>
      <c r="G184" s="2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4" t="s">
        <v>85</v>
      </c>
      <c r="B185" s="2" t="s">
        <v>21</v>
      </c>
      <c r="C185" s="2" t="s">
        <v>189</v>
      </c>
      <c r="D185" s="2">
        <v>0.102</v>
      </c>
      <c r="F185" s="2"/>
      <c r="G185" s="2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4" t="s">
        <v>85</v>
      </c>
      <c r="B186" s="2" t="s">
        <v>25</v>
      </c>
      <c r="C186" s="2" t="s">
        <v>175</v>
      </c>
      <c r="D186" s="2">
        <v>0.096</v>
      </c>
      <c r="F186" s="2"/>
      <c r="G186" s="2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4" t="s">
        <v>85</v>
      </c>
      <c r="B187" s="2" t="s">
        <v>29</v>
      </c>
      <c r="C187" s="2" t="s">
        <v>227</v>
      </c>
      <c r="D187" s="2">
        <v>0.083</v>
      </c>
      <c r="F187" s="2"/>
      <c r="G187" s="2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4" t="s">
        <v>85</v>
      </c>
      <c r="B188" s="2" t="s">
        <v>33</v>
      </c>
      <c r="C188" s="2" t="s">
        <v>228</v>
      </c>
      <c r="D188" s="2">
        <v>0.07200000000000001</v>
      </c>
      <c r="F188" s="2"/>
      <c r="G188" s="2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4" t="s">
        <v>85</v>
      </c>
      <c r="B189" s="2" t="s">
        <v>36</v>
      </c>
      <c r="C189" s="2" t="s">
        <v>229</v>
      </c>
      <c r="D189" s="2">
        <v>0.098</v>
      </c>
      <c r="F189" s="2"/>
      <c r="G189" s="2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4" t="s">
        <v>85</v>
      </c>
      <c r="B190" s="2" t="s">
        <v>40</v>
      </c>
      <c r="C190" s="2" t="s">
        <v>196</v>
      </c>
      <c r="D190" s="2">
        <v>0.09699999999999999</v>
      </c>
      <c r="F190" s="2"/>
      <c r="G190" s="2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4" t="s">
        <v>85</v>
      </c>
      <c r="B191" s="2" t="s">
        <v>42</v>
      </c>
      <c r="C191" s="2" t="s">
        <v>28</v>
      </c>
      <c r="D191" s="2">
        <v>0.1</v>
      </c>
      <c r="F191" s="2"/>
      <c r="G191" s="2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4" t="s">
        <v>85</v>
      </c>
      <c r="B192" s="2" t="s">
        <v>45</v>
      </c>
      <c r="C192" s="2" t="s">
        <v>230</v>
      </c>
      <c r="D192" s="2">
        <v>0.078</v>
      </c>
      <c r="F192" s="2"/>
      <c r="G192" s="2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4" t="s">
        <v>85</v>
      </c>
      <c r="B193" s="2" t="s">
        <v>49</v>
      </c>
      <c r="C193" s="2" t="s">
        <v>195</v>
      </c>
      <c r="D193" s="2">
        <v>0.16399999999999998</v>
      </c>
      <c r="F193" s="2"/>
      <c r="G193" s="2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4" t="s">
        <v>85</v>
      </c>
      <c r="B194" s="2" t="s">
        <v>50</v>
      </c>
      <c r="C194" s="2" t="s">
        <v>22</v>
      </c>
      <c r="D194" s="2">
        <v>0.11</v>
      </c>
      <c r="F194" s="2"/>
      <c r="G194" s="2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4" t="s">
        <v>85</v>
      </c>
      <c r="B195" s="2" t="s">
        <v>53</v>
      </c>
      <c r="C195" s="2" t="s">
        <v>231</v>
      </c>
      <c r="D195" s="2">
        <v>0.071</v>
      </c>
      <c r="F195" s="2"/>
      <c r="G195" s="2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4" t="s">
        <v>85</v>
      </c>
      <c r="B196" s="2" t="s">
        <v>56</v>
      </c>
      <c r="C196" s="2" t="s">
        <v>196</v>
      </c>
      <c r="D196" s="2">
        <v>0.09699999999999999</v>
      </c>
      <c r="F196" s="2"/>
      <c r="G196" s="2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4" t="s">
        <v>85</v>
      </c>
      <c r="B197" s="2" t="s">
        <v>58</v>
      </c>
      <c r="C197" s="2" t="s">
        <v>59</v>
      </c>
      <c r="D197" s="2">
        <v>0.07</v>
      </c>
      <c r="F197" s="2"/>
      <c r="G197" s="2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4" t="s">
        <v>85</v>
      </c>
      <c r="B198" s="2" t="s">
        <v>60</v>
      </c>
      <c r="C198" s="2" t="s">
        <v>232</v>
      </c>
      <c r="D198" s="2">
        <v>0.131</v>
      </c>
      <c r="F198" s="2"/>
      <c r="G198" s="2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4" t="s">
        <v>85</v>
      </c>
      <c r="B199" s="2" t="s">
        <v>74</v>
      </c>
      <c r="C199" s="2" t="s">
        <v>233</v>
      </c>
      <c r="D199" s="2">
        <v>0.099</v>
      </c>
      <c r="F199" s="2"/>
      <c r="G199" s="2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4" t="s">
        <v>86</v>
      </c>
      <c r="B200" s="2" t="s">
        <v>6</v>
      </c>
      <c r="C200" s="2" t="s">
        <v>216</v>
      </c>
      <c r="D200" s="2">
        <v>0.073</v>
      </c>
      <c r="F200" s="2"/>
      <c r="G200" s="2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4" t="s">
        <v>86</v>
      </c>
      <c r="B201" s="2" t="s">
        <v>11</v>
      </c>
      <c r="C201" s="2" t="s">
        <v>234</v>
      </c>
      <c r="D201" s="2">
        <v>0.13699999999999998</v>
      </c>
      <c r="F201" s="2"/>
      <c r="G201" s="2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4" t="s">
        <v>86</v>
      </c>
      <c r="B202" s="2" t="s">
        <v>16</v>
      </c>
      <c r="C202" s="2" t="s">
        <v>235</v>
      </c>
      <c r="D202" s="2">
        <v>0.091</v>
      </c>
      <c r="F202" s="2"/>
      <c r="G202" s="2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4" t="s">
        <v>86</v>
      </c>
      <c r="B203" s="2" t="s">
        <v>21</v>
      </c>
      <c r="C203" s="2" t="s">
        <v>236</v>
      </c>
      <c r="D203" s="2">
        <v>0.059000000000000004</v>
      </c>
      <c r="F203" s="2"/>
      <c r="G203" s="2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4" t="s">
        <v>86</v>
      </c>
      <c r="B204" s="2" t="s">
        <v>25</v>
      </c>
      <c r="C204" s="2" t="s">
        <v>174</v>
      </c>
      <c r="D204" s="2">
        <v>0.172</v>
      </c>
      <c r="F204" s="2"/>
      <c r="G204" s="2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4" t="s">
        <v>86</v>
      </c>
      <c r="B205" s="2" t="s">
        <v>29</v>
      </c>
      <c r="C205" s="2" t="s">
        <v>20</v>
      </c>
      <c r="D205" s="2">
        <v>0.09</v>
      </c>
      <c r="F205" s="2"/>
      <c r="G205" s="2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4" t="s">
        <v>86</v>
      </c>
      <c r="B206" s="2" t="s">
        <v>33</v>
      </c>
      <c r="C206" s="2" t="s">
        <v>237</v>
      </c>
      <c r="D206" s="2">
        <v>0.054000000000000006</v>
      </c>
      <c r="F206" s="2"/>
      <c r="G206" s="2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4" t="s">
        <v>86</v>
      </c>
      <c r="B207" s="2" t="s">
        <v>36</v>
      </c>
      <c r="C207" s="2" t="s">
        <v>238</v>
      </c>
      <c r="D207" s="2">
        <v>0.036000000000000004</v>
      </c>
      <c r="F207" s="2"/>
      <c r="G207" s="2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4" t="s">
        <v>86</v>
      </c>
      <c r="B208" s="2" t="s">
        <v>40</v>
      </c>
      <c r="C208" s="2" t="s">
        <v>239</v>
      </c>
      <c r="D208" s="2">
        <v>0.065</v>
      </c>
      <c r="F208" s="2"/>
      <c r="G208" s="2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4" t="s">
        <v>86</v>
      </c>
      <c r="B209" s="2" t="s">
        <v>42</v>
      </c>
      <c r="C209" s="2" t="s">
        <v>236</v>
      </c>
      <c r="D209" s="2">
        <v>0.059000000000000004</v>
      </c>
      <c r="F209" s="2"/>
      <c r="G209" s="2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4" t="s">
        <v>86</v>
      </c>
      <c r="B210" s="2" t="s">
        <v>45</v>
      </c>
      <c r="C210" s="2" t="s">
        <v>240</v>
      </c>
      <c r="D210" s="2">
        <v>0.079</v>
      </c>
      <c r="F210" s="2"/>
      <c r="G210" s="2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4" t="s">
        <v>86</v>
      </c>
      <c r="B211" s="2" t="s">
        <v>49</v>
      </c>
      <c r="C211" s="2" t="s">
        <v>241</v>
      </c>
      <c r="D211" s="2">
        <v>0.11699999999999999</v>
      </c>
      <c r="F211" s="2"/>
      <c r="G211" s="2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4" t="s">
        <v>86</v>
      </c>
      <c r="B212" s="2" t="s">
        <v>50</v>
      </c>
      <c r="C212" s="2" t="s">
        <v>242</v>
      </c>
      <c r="D212" s="2">
        <v>0.055999999999999994</v>
      </c>
      <c r="F212" s="2"/>
      <c r="G212" s="2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4" t="s">
        <v>86</v>
      </c>
      <c r="B213" s="2" t="s">
        <v>53</v>
      </c>
      <c r="C213" s="2" t="s">
        <v>243</v>
      </c>
      <c r="D213" s="2">
        <v>0.034</v>
      </c>
      <c r="F213" s="2"/>
      <c r="G213" s="2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4" t="s">
        <v>86</v>
      </c>
      <c r="B214" s="2" t="s">
        <v>56</v>
      </c>
      <c r="C214" s="2" t="s">
        <v>235</v>
      </c>
      <c r="D214" s="2">
        <v>0.091</v>
      </c>
      <c r="F214" s="2"/>
      <c r="G214" s="2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4" t="s">
        <v>86</v>
      </c>
      <c r="B215" s="2" t="s">
        <v>58</v>
      </c>
      <c r="C215" s="2" t="s">
        <v>244</v>
      </c>
      <c r="D215" s="2">
        <v>0.048</v>
      </c>
      <c r="F215" s="2"/>
      <c r="G215" s="2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4" t="s">
        <v>86</v>
      </c>
      <c r="B216" s="2" t="s">
        <v>60</v>
      </c>
      <c r="C216" s="2" t="s">
        <v>174</v>
      </c>
      <c r="D216" s="2">
        <v>0.172</v>
      </c>
      <c r="F216" s="2"/>
      <c r="G216" s="2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4" t="s">
        <v>86</v>
      </c>
      <c r="B217" s="2" t="s">
        <v>74</v>
      </c>
      <c r="C217" s="2" t="s">
        <v>245</v>
      </c>
      <c r="D217" s="2">
        <v>0.081</v>
      </c>
      <c r="F217" s="2"/>
      <c r="G217" s="2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E218" s="2"/>
      <c r="F218" s="2"/>
      <c r="G218" s="2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E219" s="2"/>
      <c r="F219" s="2"/>
      <c r="G219" s="2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